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01 Actions\05. Invitations\networks\EPALE NSSs\3. MONITORING\1.Reporting\eReport\eReport - EACEA website Beneficiary space\2. Final Report\Final Reports 2022\"/>
    </mc:Choice>
  </mc:AlternateContent>
  <workbookProtection workbookPassword="CAF5" lockStructure="1"/>
  <bookViews>
    <workbookView xWindow="240" yWindow="300" windowWidth="14960" windowHeight="7860" tabRatio="865"/>
  </bookViews>
  <sheets>
    <sheet name="Summary" sheetId="20" r:id="rId1"/>
    <sheet name="A. Staff costs" sheetId="2" r:id="rId2"/>
    <sheet name="B.1 Staff travel &amp; subs. costs" sheetId="3" r:id="rId3"/>
    <sheet name="B.2 Equipment" sheetId="6" r:id="rId4"/>
    <sheet name="B.3 Subcontracting" sheetId="7" r:id="rId5"/>
    <sheet name="B.4 Other costs" sheetId="25" r:id="rId6"/>
    <sheet name="Comments" sheetId="22" r:id="rId7"/>
    <sheet name="Country code" sheetId="26" r:id="rId8"/>
    <sheet name="Sheet1" sheetId="27" state="hidden" r:id="rId9"/>
    <sheet name="Exchange Rate 1-2019" sheetId="28" r:id="rId10"/>
    <sheet name="Sheet2" sheetId="29" state="hidden" r:id="rId11"/>
  </sheets>
  <externalReferences>
    <externalReference r:id="rId12"/>
  </externalReferences>
  <definedNames>
    <definedName name="_xlnm._FilterDatabase" localSheetId="5" hidden="1">'B.4 Other costs'!#REF!</definedName>
    <definedName name="AFE">'[1]Affiliated entities'!$A$6:$A$36</definedName>
    <definedName name="Ceilings">#REF!</definedName>
    <definedName name="Country">Summary!$C$19</definedName>
    <definedName name="country_code">#REF!</definedName>
    <definedName name="countrycode">[1]Sheet1!$C$3:$C$45</definedName>
    <definedName name="Currency">Summary!$A$61:$A$76</definedName>
    <definedName name="Duration">Summary!$C$15</definedName>
    <definedName name="End_date">Summary!$M$14</definedName>
    <definedName name="iso_co">#REF!</definedName>
    <definedName name="List">#REF!</definedName>
    <definedName name="Partners">'[1]Indirect costs'!$A$9:$A$18</definedName>
    <definedName name="_xlnm.Print_Area" localSheetId="1">'A. Staff costs'!$A$1:$J$113</definedName>
    <definedName name="_xlnm.Print_Area" localSheetId="4">'B.3 Subcontracting'!$A$1:$J$203</definedName>
    <definedName name="_xlnm.Print_Area" localSheetId="0">Summary!$A$1:$O$76</definedName>
    <definedName name="_xlnm.Print_Titles" localSheetId="2">'B.1 Staff travel &amp; subs. costs'!$1:$6</definedName>
    <definedName name="Rates">#REF!</definedName>
    <definedName name="Start_Date">Summary!$I$14</definedName>
    <definedName name="Z_098D67FF_B60F_4658_BACC_7A3289279B42_.wvu.Cols" localSheetId="1" hidden="1">'A. Staff costs'!$AH:$AI</definedName>
    <definedName name="Z_098D67FF_B60F_4658_BACC_7A3289279B42_.wvu.Cols" localSheetId="2" hidden="1">'B.1 Staff travel &amp; subs. costs'!$C:$C</definedName>
    <definedName name="Z_098D67FF_B60F_4658_BACC_7A3289279B42_.wvu.Cols" localSheetId="3" hidden="1">'B.2 Equipment'!#REF!</definedName>
    <definedName name="Z_098D67FF_B60F_4658_BACC_7A3289279B42_.wvu.Cols" localSheetId="4" hidden="1">'B.3 Subcontracting'!$I:$I</definedName>
    <definedName name="Z_098D67FF_B60F_4658_BACC_7A3289279B42_.wvu.Cols" localSheetId="0" hidden="1">Summary!$AB:$AC</definedName>
    <definedName name="Z_098D67FF_B60F_4658_BACC_7A3289279B42_.wvu.FilterData" localSheetId="5" hidden="1">'B.4 Other costs'!#REF!</definedName>
    <definedName name="Z_5E9378FA_FE55_4445_AD38_912453231B36_.wvu.Cols" localSheetId="1" hidden="1">'A. Staff costs'!$AH:$AI</definedName>
    <definedName name="Z_5E9378FA_FE55_4445_AD38_912453231B36_.wvu.Cols" localSheetId="2" hidden="1">'B.1 Staff travel &amp; subs. costs'!$C:$C</definedName>
    <definedName name="Z_5E9378FA_FE55_4445_AD38_912453231B36_.wvu.Cols" localSheetId="3" hidden="1">'B.2 Equipment'!#REF!</definedName>
    <definedName name="Z_5E9378FA_FE55_4445_AD38_912453231B36_.wvu.Cols" localSheetId="4" hidden="1">'B.3 Subcontracting'!$I:$I</definedName>
    <definedName name="Z_5E9378FA_FE55_4445_AD38_912453231B36_.wvu.Cols" localSheetId="0" hidden="1">Summary!$AB:$AC</definedName>
    <definedName name="Z_5E9378FA_FE55_4445_AD38_912453231B36_.wvu.FilterData" localSheetId="5" hidden="1">'B.4 Other costs'!#REF!</definedName>
    <definedName name="Z_BFD2E6FE_1F33_48F4_97D0_F9F57918DFAD_.wvu.Cols" localSheetId="1" hidden="1">'A. Staff costs'!$AH:$AI</definedName>
    <definedName name="Z_BFD2E6FE_1F33_48F4_97D0_F9F57918DFAD_.wvu.Cols" localSheetId="2" hidden="1">'B.1 Staff travel &amp; subs. costs'!$C:$C</definedName>
    <definedName name="Z_BFD2E6FE_1F33_48F4_97D0_F9F57918DFAD_.wvu.Cols" localSheetId="3" hidden="1">'B.2 Equipment'!#REF!</definedName>
    <definedName name="Z_BFD2E6FE_1F33_48F4_97D0_F9F57918DFAD_.wvu.Cols" localSheetId="4" hidden="1">'B.3 Subcontracting'!$I:$I</definedName>
    <definedName name="Z_BFD2E6FE_1F33_48F4_97D0_F9F57918DFAD_.wvu.Cols" localSheetId="0" hidden="1">Summary!$AB:$AC</definedName>
    <definedName name="Z_BFD2E6FE_1F33_48F4_97D0_F9F57918DFAD_.wvu.FilterData" localSheetId="5" hidden="1">'B.4 Other costs'!#REF!</definedName>
    <definedName name="Z_FDCDECFE_9525_4041_9738_768914BE7E43_.wvu.Cols" localSheetId="1" hidden="1">'A. Staff costs'!$AH:$AI</definedName>
    <definedName name="Z_FDCDECFE_9525_4041_9738_768914BE7E43_.wvu.Cols" localSheetId="2" hidden="1">'B.1 Staff travel &amp; subs. costs'!$C:$C</definedName>
    <definedName name="Z_FDCDECFE_9525_4041_9738_768914BE7E43_.wvu.Cols" localSheetId="3" hidden="1">'B.2 Equipment'!#REF!</definedName>
    <definedName name="Z_FDCDECFE_9525_4041_9738_768914BE7E43_.wvu.Cols" localSheetId="4" hidden="1">'B.3 Subcontracting'!$I:$I</definedName>
    <definedName name="Z_FDCDECFE_9525_4041_9738_768914BE7E43_.wvu.Cols" localSheetId="0" hidden="1">Summary!$AB:$AC</definedName>
    <definedName name="Z_FDCDECFE_9525_4041_9738_768914BE7E43_.wvu.FilterData" localSheetId="5" hidden="1">'B.4 Other costs'!#REF!</definedName>
  </definedNames>
  <calcPr calcId="162913"/>
  <customWorkbookViews>
    <customWorkbookView name="7abc" guid="{5E9378FA-FE55-4445-AD38-912453231B36}" maximized="1" xWindow="1" yWindow="1" windowWidth="1280" windowHeight="833" tabRatio="969" activeSheetId="24"/>
    <customWorkbookView name="7a" guid="{BFD2E6FE-1F33-48F4-97D0-F9F57918DFAD}" maximized="1" xWindow="1" yWindow="1" windowWidth="1280" windowHeight="833" tabRatio="969" activeSheetId="24"/>
    <customWorkbookView name="7b" guid="{098D67FF-B60F-4658-BACC-7A3289279B42}" maximized="1" xWindow="1" yWindow="1" windowWidth="1280" windowHeight="833" tabRatio="969" activeSheetId="24"/>
    <customWorkbookView name="7c" guid="{FDCDECFE-9525-4041-9738-768914BE7E43}" maximized="1" xWindow="1" yWindow="1" windowWidth="1280" windowHeight="833" tabRatio="969" activeSheetId="24"/>
  </customWorkbookViews>
</workbook>
</file>

<file path=xl/calcChain.xml><?xml version="1.0" encoding="utf-8"?>
<calcChain xmlns="http://schemas.openxmlformats.org/spreadsheetml/2006/main">
  <c r="N53" i="20" l="1"/>
  <c r="P52" i="20"/>
  <c r="A15" i="2" l="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N112" i="2"/>
  <c r="J112" i="2"/>
  <c r="I112" i="2"/>
  <c r="M112" i="2" s="1"/>
  <c r="N111" i="2"/>
  <c r="J111" i="2"/>
  <c r="I111" i="2"/>
  <c r="M111" i="2" s="1"/>
  <c r="N110" i="2"/>
  <c r="J110" i="2"/>
  <c r="I110" i="2"/>
  <c r="M110" i="2" s="1"/>
  <c r="N109" i="2"/>
  <c r="J109" i="2"/>
  <c r="I109" i="2"/>
  <c r="M109" i="2" s="1"/>
  <c r="N108" i="2"/>
  <c r="J108" i="2"/>
  <c r="I108" i="2"/>
  <c r="M108" i="2" s="1"/>
  <c r="N107" i="2"/>
  <c r="J107" i="2"/>
  <c r="I107" i="2"/>
  <c r="M107" i="2" s="1"/>
  <c r="N106" i="2"/>
  <c r="J106" i="2"/>
  <c r="I106" i="2"/>
  <c r="M106" i="2" s="1"/>
  <c r="N105" i="2"/>
  <c r="J105" i="2"/>
  <c r="I105" i="2"/>
  <c r="M105" i="2" s="1"/>
  <c r="N104" i="2"/>
  <c r="J104" i="2"/>
  <c r="I104" i="2"/>
  <c r="M104" i="2" s="1"/>
  <c r="N103" i="2"/>
  <c r="J103" i="2"/>
  <c r="I103" i="2"/>
  <c r="M103" i="2" s="1"/>
  <c r="N102" i="2"/>
  <c r="J102" i="2"/>
  <c r="I102" i="2"/>
  <c r="M102" i="2" s="1"/>
  <c r="N101" i="2"/>
  <c r="J101" i="2"/>
  <c r="I101" i="2"/>
  <c r="M101" i="2" s="1"/>
  <c r="N100" i="2"/>
  <c r="J100" i="2"/>
  <c r="I100" i="2"/>
  <c r="M100" i="2" s="1"/>
  <c r="N99" i="2"/>
  <c r="J99" i="2"/>
  <c r="I99" i="2"/>
  <c r="M99" i="2" s="1"/>
  <c r="N98" i="2"/>
  <c r="J98" i="2"/>
  <c r="I98" i="2"/>
  <c r="M98" i="2" s="1"/>
  <c r="N97" i="2"/>
  <c r="J97" i="2"/>
  <c r="I97" i="2"/>
  <c r="M97" i="2" s="1"/>
  <c r="N96" i="2"/>
  <c r="J96" i="2"/>
  <c r="I96" i="2"/>
  <c r="M96" i="2" s="1"/>
  <c r="N95" i="2"/>
  <c r="J95" i="2"/>
  <c r="I95" i="2"/>
  <c r="M95" i="2" s="1"/>
  <c r="N94" i="2"/>
  <c r="J94" i="2"/>
  <c r="I94" i="2"/>
  <c r="M94" i="2" s="1"/>
  <c r="N93" i="2"/>
  <c r="J93" i="2"/>
  <c r="I93" i="2"/>
  <c r="M93" i="2" s="1"/>
  <c r="N92" i="2"/>
  <c r="J92" i="2"/>
  <c r="I92" i="2"/>
  <c r="M92" i="2" s="1"/>
  <c r="N91" i="2"/>
  <c r="J91" i="2"/>
  <c r="I91" i="2"/>
  <c r="M91" i="2" s="1"/>
  <c r="N90" i="2"/>
  <c r="J90" i="2"/>
  <c r="I90" i="2"/>
  <c r="M90" i="2" s="1"/>
  <c r="N89" i="2"/>
  <c r="J89" i="2"/>
  <c r="I89" i="2"/>
  <c r="M89" i="2" s="1"/>
  <c r="N88" i="2"/>
  <c r="J88" i="2"/>
  <c r="I88" i="2"/>
  <c r="M88" i="2" s="1"/>
  <c r="N87" i="2"/>
  <c r="J87" i="2"/>
  <c r="I87" i="2"/>
  <c r="M87" i="2" s="1"/>
  <c r="N86" i="2"/>
  <c r="J86" i="2"/>
  <c r="I86" i="2"/>
  <c r="M86" i="2" s="1"/>
  <c r="N85" i="2"/>
  <c r="J85" i="2"/>
  <c r="I85" i="2"/>
  <c r="M85" i="2" s="1"/>
  <c r="N84" i="2"/>
  <c r="J84" i="2"/>
  <c r="I84" i="2"/>
  <c r="M84" i="2" s="1"/>
  <c r="N83" i="2"/>
  <c r="J83" i="2"/>
  <c r="I83" i="2"/>
  <c r="M83" i="2" s="1"/>
  <c r="N82" i="2"/>
  <c r="J82" i="2"/>
  <c r="I82" i="2"/>
  <c r="M82" i="2" s="1"/>
  <c r="N81" i="2"/>
  <c r="J81" i="2"/>
  <c r="I81" i="2"/>
  <c r="M81" i="2" s="1"/>
  <c r="N80" i="2"/>
  <c r="J80" i="2"/>
  <c r="I80" i="2"/>
  <c r="M80" i="2" s="1"/>
  <c r="N79" i="2"/>
  <c r="J79" i="2"/>
  <c r="I79" i="2"/>
  <c r="M79" i="2" s="1"/>
  <c r="N78" i="2"/>
  <c r="J78" i="2"/>
  <c r="I78" i="2"/>
  <c r="M78" i="2" s="1"/>
  <c r="N77" i="2"/>
  <c r="J77" i="2"/>
  <c r="I77" i="2"/>
  <c r="M77" i="2" s="1"/>
  <c r="N76" i="2"/>
  <c r="J76" i="2"/>
  <c r="I76" i="2"/>
  <c r="M76" i="2" s="1"/>
  <c r="N75" i="2"/>
  <c r="J75" i="2"/>
  <c r="I75" i="2"/>
  <c r="M75" i="2" s="1"/>
  <c r="N74" i="2"/>
  <c r="J74" i="2"/>
  <c r="I74" i="2"/>
  <c r="M74" i="2" s="1"/>
  <c r="N73" i="2"/>
  <c r="J73" i="2"/>
  <c r="I73" i="2"/>
  <c r="M73" i="2" s="1"/>
  <c r="N72" i="2"/>
  <c r="J72" i="2"/>
  <c r="I72" i="2"/>
  <c r="M72" i="2" s="1"/>
  <c r="N71" i="2"/>
  <c r="J71" i="2"/>
  <c r="I71" i="2"/>
  <c r="M71" i="2" s="1"/>
  <c r="N70" i="2"/>
  <c r="J70" i="2"/>
  <c r="I70" i="2"/>
  <c r="M70" i="2" s="1"/>
  <c r="N69" i="2"/>
  <c r="J69" i="2"/>
  <c r="I69" i="2"/>
  <c r="M69" i="2" s="1"/>
  <c r="N68" i="2"/>
  <c r="J68" i="2"/>
  <c r="I68" i="2"/>
  <c r="M68" i="2" s="1"/>
  <c r="N67" i="2"/>
  <c r="J67" i="2"/>
  <c r="I67" i="2"/>
  <c r="M67" i="2" s="1"/>
  <c r="N66" i="2"/>
  <c r="J66" i="2"/>
  <c r="I66" i="2"/>
  <c r="M66" i="2" s="1"/>
  <c r="N65" i="2"/>
  <c r="J65" i="2"/>
  <c r="I65" i="2"/>
  <c r="M65" i="2" s="1"/>
  <c r="N64" i="2"/>
  <c r="J64" i="2"/>
  <c r="I64" i="2"/>
  <c r="M64" i="2" s="1"/>
  <c r="N63" i="2"/>
  <c r="J63" i="2"/>
  <c r="I63" i="2"/>
  <c r="M63" i="2" s="1"/>
  <c r="N62" i="2"/>
  <c r="J62" i="2"/>
  <c r="I62" i="2"/>
  <c r="M62" i="2" s="1"/>
  <c r="N61" i="2"/>
  <c r="J61" i="2"/>
  <c r="I61" i="2"/>
  <c r="M61" i="2" s="1"/>
  <c r="N60" i="2"/>
  <c r="J60" i="2"/>
  <c r="I60" i="2"/>
  <c r="M60" i="2" s="1"/>
  <c r="N59" i="2"/>
  <c r="J59" i="2"/>
  <c r="I59" i="2"/>
  <c r="M59" i="2" s="1"/>
  <c r="N58" i="2"/>
  <c r="J58" i="2"/>
  <c r="I58" i="2"/>
  <c r="M58" i="2" s="1"/>
  <c r="N57" i="2"/>
  <c r="J57" i="2"/>
  <c r="I57" i="2"/>
  <c r="M57" i="2" s="1"/>
  <c r="N56" i="2"/>
  <c r="J56" i="2"/>
  <c r="I56" i="2"/>
  <c r="M56" i="2" s="1"/>
  <c r="N55" i="2"/>
  <c r="J55" i="2"/>
  <c r="I55" i="2"/>
  <c r="M55" i="2" s="1"/>
  <c r="N54" i="2"/>
  <c r="J54" i="2"/>
  <c r="I54" i="2"/>
  <c r="M54" i="2" s="1"/>
  <c r="N53" i="2"/>
  <c r="J53" i="2"/>
  <c r="I53" i="2"/>
  <c r="M53" i="2" s="1"/>
  <c r="N52" i="2"/>
  <c r="J52" i="2"/>
  <c r="I52" i="2"/>
  <c r="M52" i="2" s="1"/>
  <c r="N51" i="2"/>
  <c r="J51" i="2"/>
  <c r="I51" i="2"/>
  <c r="M51" i="2" s="1"/>
  <c r="N50" i="2"/>
  <c r="J50" i="2"/>
  <c r="I50" i="2"/>
  <c r="M50" i="2" s="1"/>
  <c r="N49" i="2"/>
  <c r="J49" i="2"/>
  <c r="I49" i="2"/>
  <c r="M49" i="2" s="1"/>
  <c r="N48" i="2"/>
  <c r="J48" i="2"/>
  <c r="I48" i="2"/>
  <c r="M48" i="2" s="1"/>
  <c r="N47" i="2"/>
  <c r="J47" i="2"/>
  <c r="I47" i="2"/>
  <c r="M47" i="2" s="1"/>
  <c r="N46" i="2"/>
  <c r="J46" i="2"/>
  <c r="I46" i="2"/>
  <c r="M46" i="2" s="1"/>
  <c r="N45" i="2"/>
  <c r="J45" i="2"/>
  <c r="I45" i="2"/>
  <c r="M45" i="2" s="1"/>
  <c r="N44" i="2"/>
  <c r="J44" i="2"/>
  <c r="I44" i="2"/>
  <c r="M44" i="2" s="1"/>
  <c r="N43" i="2"/>
  <c r="J43" i="2"/>
  <c r="I43" i="2"/>
  <c r="M43" i="2" s="1"/>
  <c r="N42" i="2"/>
  <c r="J42" i="2"/>
  <c r="I42" i="2"/>
  <c r="M42" i="2" s="1"/>
  <c r="N41" i="2"/>
  <c r="J41" i="2"/>
  <c r="I41" i="2"/>
  <c r="M41" i="2" s="1"/>
  <c r="N40" i="2"/>
  <c r="J40" i="2"/>
  <c r="I40" i="2"/>
  <c r="M40" i="2" s="1"/>
  <c r="N39" i="2"/>
  <c r="J39" i="2"/>
  <c r="I39" i="2"/>
  <c r="M39" i="2" s="1"/>
  <c r="N38" i="2"/>
  <c r="J38" i="2"/>
  <c r="I38" i="2"/>
  <c r="M38" i="2" s="1"/>
  <c r="N37" i="2"/>
  <c r="J37" i="2"/>
  <c r="I37" i="2"/>
  <c r="M37" i="2" s="1"/>
  <c r="N36" i="2"/>
  <c r="J36" i="2"/>
  <c r="I36" i="2"/>
  <c r="M36" i="2" s="1"/>
  <c r="N35" i="2"/>
  <c r="J35" i="2"/>
  <c r="I35" i="2"/>
  <c r="M35" i="2" s="1"/>
  <c r="N34" i="2"/>
  <c r="J34" i="2"/>
  <c r="I34" i="2"/>
  <c r="M34" i="2" s="1"/>
  <c r="N33" i="2"/>
  <c r="J33" i="2"/>
  <c r="I33" i="2"/>
  <c r="M33" i="2" s="1"/>
  <c r="N32" i="2"/>
  <c r="J32" i="2"/>
  <c r="I32" i="2"/>
  <c r="M32" i="2" s="1"/>
  <c r="N31" i="2"/>
  <c r="J31" i="2"/>
  <c r="I31" i="2"/>
  <c r="M31" i="2" s="1"/>
  <c r="N30" i="2"/>
  <c r="J30" i="2"/>
  <c r="I30" i="2"/>
  <c r="M30" i="2" s="1"/>
  <c r="N29" i="2"/>
  <c r="J29" i="2"/>
  <c r="I29" i="2"/>
  <c r="M29" i="2" s="1"/>
  <c r="N28" i="2"/>
  <c r="J28" i="2"/>
  <c r="I28" i="2"/>
  <c r="M28" i="2" s="1"/>
  <c r="N27" i="2"/>
  <c r="J27" i="2"/>
  <c r="I27" i="2"/>
  <c r="M27" i="2" s="1"/>
  <c r="N26" i="2"/>
  <c r="J26" i="2"/>
  <c r="I26" i="2"/>
  <c r="M26" i="2" s="1"/>
  <c r="N25" i="2"/>
  <c r="J25" i="2"/>
  <c r="I25" i="2"/>
  <c r="M25" i="2" s="1"/>
  <c r="N24" i="2"/>
  <c r="J24" i="2"/>
  <c r="I24" i="2"/>
  <c r="M24" i="2" s="1"/>
  <c r="N23" i="2"/>
  <c r="J23" i="2"/>
  <c r="I23" i="2"/>
  <c r="M23" i="2" s="1"/>
  <c r="N22" i="2"/>
  <c r="J22" i="2"/>
  <c r="I22" i="2"/>
  <c r="M22" i="2" s="1"/>
  <c r="N21" i="2"/>
  <c r="J21" i="2"/>
  <c r="I21" i="2"/>
  <c r="M21" i="2" s="1"/>
  <c r="N20" i="2"/>
  <c r="J20" i="2"/>
  <c r="I20" i="2"/>
  <c r="M20" i="2" s="1"/>
  <c r="N19" i="2"/>
  <c r="J19" i="2"/>
  <c r="I19" i="2"/>
  <c r="M19" i="2" s="1"/>
  <c r="N18" i="2"/>
  <c r="J18" i="2"/>
  <c r="I18" i="2"/>
  <c r="M18" i="2" s="1"/>
  <c r="N17" i="2"/>
  <c r="J17" i="2"/>
  <c r="I17" i="2"/>
  <c r="M17" i="2" s="1"/>
  <c r="N16" i="2"/>
  <c r="J16" i="2"/>
  <c r="I16" i="2"/>
  <c r="M16" i="2" s="1"/>
  <c r="AA405" i="3"/>
  <c r="Z405" i="3"/>
  <c r="Y405" i="3"/>
  <c r="X405" i="3"/>
  <c r="U405" i="3"/>
  <c r="T405" i="3"/>
  <c r="AD405" i="3" s="1"/>
  <c r="R405" i="3"/>
  <c r="AA404" i="3"/>
  <c r="Z404" i="3"/>
  <c r="Y404" i="3"/>
  <c r="X404" i="3"/>
  <c r="U404" i="3"/>
  <c r="T404" i="3"/>
  <c r="AD404" i="3" s="1"/>
  <c r="R404" i="3"/>
  <c r="AA403" i="3"/>
  <c r="Z403" i="3"/>
  <c r="Y403" i="3"/>
  <c r="X403" i="3"/>
  <c r="U403" i="3"/>
  <c r="T403" i="3"/>
  <c r="AD403" i="3" s="1"/>
  <c r="R403" i="3"/>
  <c r="AA402" i="3"/>
  <c r="Z402" i="3"/>
  <c r="Y402" i="3"/>
  <c r="X402" i="3"/>
  <c r="U402" i="3"/>
  <c r="T402" i="3"/>
  <c r="R402" i="3"/>
  <c r="AA401" i="3"/>
  <c r="Z401" i="3"/>
  <c r="Y401" i="3"/>
  <c r="X401" i="3"/>
  <c r="U401" i="3"/>
  <c r="T401" i="3"/>
  <c r="R401" i="3"/>
  <c r="AA400" i="3"/>
  <c r="Z400" i="3"/>
  <c r="Y400" i="3"/>
  <c r="X400" i="3"/>
  <c r="U400" i="3"/>
  <c r="T400" i="3"/>
  <c r="R400" i="3"/>
  <c r="AA399" i="3"/>
  <c r="Z399" i="3"/>
  <c r="Y399" i="3"/>
  <c r="X399" i="3"/>
  <c r="U399" i="3"/>
  <c r="T399" i="3"/>
  <c r="R399" i="3"/>
  <c r="AA398" i="3"/>
  <c r="Z398" i="3"/>
  <c r="Y398" i="3"/>
  <c r="X398" i="3"/>
  <c r="U398" i="3"/>
  <c r="T398" i="3"/>
  <c r="AD398" i="3" s="1"/>
  <c r="R398" i="3"/>
  <c r="AA397" i="3"/>
  <c r="Z397" i="3"/>
  <c r="Y397" i="3"/>
  <c r="X397" i="3"/>
  <c r="U397" i="3"/>
  <c r="T397" i="3"/>
  <c r="AD397" i="3" s="1"/>
  <c r="R397" i="3"/>
  <c r="AA396" i="3"/>
  <c r="Z396" i="3"/>
  <c r="Y396" i="3"/>
  <c r="X396" i="3"/>
  <c r="U396" i="3"/>
  <c r="T396" i="3"/>
  <c r="AD396" i="3" s="1"/>
  <c r="R396" i="3"/>
  <c r="AA395" i="3"/>
  <c r="Z395" i="3"/>
  <c r="Y395" i="3"/>
  <c r="X395" i="3"/>
  <c r="U395" i="3"/>
  <c r="T395" i="3"/>
  <c r="AD395" i="3" s="1"/>
  <c r="R395" i="3"/>
  <c r="AA394" i="3"/>
  <c r="Z394" i="3"/>
  <c r="Y394" i="3"/>
  <c r="X394" i="3"/>
  <c r="U394" i="3"/>
  <c r="T394" i="3"/>
  <c r="R394" i="3"/>
  <c r="AA393" i="3"/>
  <c r="Z393" i="3"/>
  <c r="Y393" i="3"/>
  <c r="X393" i="3"/>
  <c r="U393" i="3"/>
  <c r="T393" i="3"/>
  <c r="R393" i="3"/>
  <c r="AA392" i="3"/>
  <c r="Z392" i="3"/>
  <c r="Y392" i="3"/>
  <c r="X392" i="3"/>
  <c r="U392" i="3"/>
  <c r="T392" i="3"/>
  <c r="R392" i="3"/>
  <c r="AA391" i="3"/>
  <c r="Z391" i="3"/>
  <c r="Y391" i="3"/>
  <c r="X391" i="3"/>
  <c r="U391" i="3"/>
  <c r="T391" i="3"/>
  <c r="R391" i="3"/>
  <c r="AA390" i="3"/>
  <c r="Z390" i="3"/>
  <c r="Y390" i="3"/>
  <c r="X390" i="3"/>
  <c r="U390" i="3"/>
  <c r="T390" i="3"/>
  <c r="AD390" i="3" s="1"/>
  <c r="R390" i="3"/>
  <c r="AA389" i="3"/>
  <c r="Z389" i="3"/>
  <c r="Y389" i="3"/>
  <c r="X389" i="3"/>
  <c r="U389" i="3"/>
  <c r="T389" i="3"/>
  <c r="AD389" i="3" s="1"/>
  <c r="R389" i="3"/>
  <c r="AA388" i="3"/>
  <c r="Z388" i="3"/>
  <c r="Y388" i="3"/>
  <c r="X388" i="3"/>
  <c r="U388" i="3"/>
  <c r="T388" i="3"/>
  <c r="AD388" i="3" s="1"/>
  <c r="R388" i="3"/>
  <c r="AA387" i="3"/>
  <c r="Z387" i="3"/>
  <c r="Y387" i="3"/>
  <c r="X387" i="3"/>
  <c r="U387" i="3"/>
  <c r="T387" i="3"/>
  <c r="AD387" i="3" s="1"/>
  <c r="R387" i="3"/>
  <c r="AA386" i="3"/>
  <c r="Z386" i="3"/>
  <c r="Y386" i="3"/>
  <c r="X386" i="3"/>
  <c r="U386" i="3"/>
  <c r="T386" i="3"/>
  <c r="AD386" i="3" s="1"/>
  <c r="R386" i="3"/>
  <c r="AA385" i="3"/>
  <c r="Z385" i="3"/>
  <c r="Y385" i="3"/>
  <c r="X385" i="3"/>
  <c r="U385" i="3"/>
  <c r="T385" i="3"/>
  <c r="R385" i="3"/>
  <c r="AA384" i="3"/>
  <c r="Z384" i="3"/>
  <c r="Y384" i="3"/>
  <c r="X384" i="3"/>
  <c r="U384" i="3"/>
  <c r="T384" i="3"/>
  <c r="R384" i="3"/>
  <c r="AA383" i="3"/>
  <c r="Z383" i="3"/>
  <c r="Y383" i="3"/>
  <c r="X383" i="3"/>
  <c r="U383" i="3"/>
  <c r="T383" i="3"/>
  <c r="R383" i="3"/>
  <c r="AA382" i="3"/>
  <c r="Z382" i="3"/>
  <c r="Y382" i="3"/>
  <c r="X382" i="3"/>
  <c r="U382" i="3"/>
  <c r="T382" i="3"/>
  <c r="R382" i="3"/>
  <c r="AA381" i="3"/>
  <c r="Z381" i="3"/>
  <c r="Y381" i="3"/>
  <c r="X381" i="3"/>
  <c r="U381" i="3"/>
  <c r="T381" i="3"/>
  <c r="AB381" i="3" s="1"/>
  <c r="R381" i="3"/>
  <c r="AA380" i="3"/>
  <c r="Z380" i="3"/>
  <c r="Y380" i="3"/>
  <c r="X380" i="3"/>
  <c r="U380" i="3"/>
  <c r="T380" i="3"/>
  <c r="AB380" i="3" s="1"/>
  <c r="R380" i="3"/>
  <c r="AA379" i="3"/>
  <c r="Z379" i="3"/>
  <c r="Y379" i="3"/>
  <c r="X379" i="3"/>
  <c r="U379" i="3"/>
  <c r="T379" i="3"/>
  <c r="AB379" i="3" s="1"/>
  <c r="R379" i="3"/>
  <c r="AA378" i="3"/>
  <c r="Z378" i="3"/>
  <c r="Y378" i="3"/>
  <c r="X378" i="3"/>
  <c r="U378" i="3"/>
  <c r="T378" i="3"/>
  <c r="AB378" i="3" s="1"/>
  <c r="R378" i="3"/>
  <c r="AA377" i="3"/>
  <c r="Z377" i="3"/>
  <c r="Y377" i="3"/>
  <c r="X377" i="3"/>
  <c r="U377" i="3"/>
  <c r="T377" i="3"/>
  <c r="R377" i="3"/>
  <c r="AA376" i="3"/>
  <c r="Z376" i="3"/>
  <c r="Y376" i="3"/>
  <c r="X376" i="3"/>
  <c r="U376" i="3"/>
  <c r="T376" i="3"/>
  <c r="R376" i="3"/>
  <c r="AA375" i="3"/>
  <c r="Z375" i="3"/>
  <c r="Y375" i="3"/>
  <c r="X375" i="3"/>
  <c r="U375" i="3"/>
  <c r="T375" i="3"/>
  <c r="R375" i="3"/>
  <c r="AA374" i="3"/>
  <c r="Z374" i="3"/>
  <c r="Y374" i="3"/>
  <c r="X374" i="3"/>
  <c r="U374" i="3"/>
  <c r="T374" i="3"/>
  <c r="R374" i="3"/>
  <c r="AA373" i="3"/>
  <c r="Z373" i="3"/>
  <c r="Y373" i="3"/>
  <c r="X373" i="3"/>
  <c r="U373" i="3"/>
  <c r="T373" i="3"/>
  <c r="AB373" i="3" s="1"/>
  <c r="R373" i="3"/>
  <c r="AA372" i="3"/>
  <c r="Z372" i="3"/>
  <c r="Y372" i="3"/>
  <c r="X372" i="3"/>
  <c r="U372" i="3"/>
  <c r="T372" i="3"/>
  <c r="AB372" i="3" s="1"/>
  <c r="R372" i="3"/>
  <c r="AA371" i="3"/>
  <c r="Z371" i="3"/>
  <c r="Y371" i="3"/>
  <c r="X371" i="3"/>
  <c r="U371" i="3"/>
  <c r="T371" i="3"/>
  <c r="AB371" i="3" s="1"/>
  <c r="R371" i="3"/>
  <c r="AA370" i="3"/>
  <c r="Z370" i="3"/>
  <c r="Y370" i="3"/>
  <c r="X370" i="3"/>
  <c r="U370" i="3"/>
  <c r="T370" i="3"/>
  <c r="AB370" i="3" s="1"/>
  <c r="R370" i="3"/>
  <c r="AA369" i="3"/>
  <c r="Z369" i="3"/>
  <c r="Y369" i="3"/>
  <c r="X369" i="3"/>
  <c r="U369" i="3"/>
  <c r="T369" i="3"/>
  <c r="R369" i="3"/>
  <c r="AA368" i="3"/>
  <c r="Z368" i="3"/>
  <c r="Y368" i="3"/>
  <c r="X368" i="3"/>
  <c r="U368" i="3"/>
  <c r="T368" i="3"/>
  <c r="R368" i="3"/>
  <c r="AA367" i="3"/>
  <c r="Z367" i="3"/>
  <c r="Y367" i="3"/>
  <c r="X367" i="3"/>
  <c r="U367" i="3"/>
  <c r="T367" i="3"/>
  <c r="R367" i="3"/>
  <c r="AA366" i="3"/>
  <c r="Z366" i="3"/>
  <c r="Y366" i="3"/>
  <c r="X366" i="3"/>
  <c r="U366" i="3"/>
  <c r="T366" i="3"/>
  <c r="R366" i="3"/>
  <c r="AA365" i="3"/>
  <c r="Z365" i="3"/>
  <c r="Y365" i="3"/>
  <c r="X365" i="3"/>
  <c r="U365" i="3"/>
  <c r="T365" i="3"/>
  <c r="AB365" i="3" s="1"/>
  <c r="R365" i="3"/>
  <c r="AA364" i="3"/>
  <c r="Z364" i="3"/>
  <c r="Y364" i="3"/>
  <c r="X364" i="3"/>
  <c r="U364" i="3"/>
  <c r="T364" i="3"/>
  <c r="AB364" i="3" s="1"/>
  <c r="R364" i="3"/>
  <c r="AA363" i="3"/>
  <c r="Z363" i="3"/>
  <c r="Y363" i="3"/>
  <c r="X363" i="3"/>
  <c r="U363" i="3"/>
  <c r="T363" i="3"/>
  <c r="AB363" i="3" s="1"/>
  <c r="R363" i="3"/>
  <c r="AA362" i="3"/>
  <c r="Z362" i="3"/>
  <c r="Y362" i="3"/>
  <c r="X362" i="3"/>
  <c r="U362" i="3"/>
  <c r="T362" i="3"/>
  <c r="AB362" i="3" s="1"/>
  <c r="R362" i="3"/>
  <c r="AA361" i="3"/>
  <c r="Z361" i="3"/>
  <c r="Y361" i="3"/>
  <c r="X361" i="3"/>
  <c r="U361" i="3"/>
  <c r="T361" i="3"/>
  <c r="R361" i="3"/>
  <c r="AA360" i="3"/>
  <c r="Z360" i="3"/>
  <c r="Y360" i="3"/>
  <c r="X360" i="3"/>
  <c r="U360" i="3"/>
  <c r="T360" i="3"/>
  <c r="R360" i="3"/>
  <c r="AA359" i="3"/>
  <c r="Z359" i="3"/>
  <c r="Y359" i="3"/>
  <c r="X359" i="3"/>
  <c r="U359" i="3"/>
  <c r="T359" i="3"/>
  <c r="R359" i="3"/>
  <c r="AA358" i="3"/>
  <c r="Z358" i="3"/>
  <c r="Y358" i="3"/>
  <c r="X358" i="3"/>
  <c r="U358" i="3"/>
  <c r="T358" i="3"/>
  <c r="AB358" i="3" s="1"/>
  <c r="R358" i="3"/>
  <c r="AA357" i="3"/>
  <c r="Z357" i="3"/>
  <c r="Y357" i="3"/>
  <c r="X357" i="3"/>
  <c r="U357" i="3"/>
  <c r="T357" i="3"/>
  <c r="AB357" i="3" s="1"/>
  <c r="R357" i="3"/>
  <c r="AA356" i="3"/>
  <c r="Z356" i="3"/>
  <c r="Y356" i="3"/>
  <c r="X356" i="3"/>
  <c r="U356" i="3"/>
  <c r="T356" i="3"/>
  <c r="AB356" i="3" s="1"/>
  <c r="R356" i="3"/>
  <c r="AA355" i="3"/>
  <c r="Z355" i="3"/>
  <c r="Y355" i="3"/>
  <c r="X355" i="3"/>
  <c r="U355" i="3"/>
  <c r="T355" i="3"/>
  <c r="AB355" i="3" s="1"/>
  <c r="R355" i="3"/>
  <c r="AA354" i="3"/>
  <c r="Z354" i="3"/>
  <c r="Y354" i="3"/>
  <c r="X354" i="3"/>
  <c r="U354" i="3"/>
  <c r="T354" i="3"/>
  <c r="R354" i="3"/>
  <c r="AA353" i="3"/>
  <c r="Z353" i="3"/>
  <c r="Y353" i="3"/>
  <c r="X353" i="3"/>
  <c r="U353" i="3"/>
  <c r="T353" i="3"/>
  <c r="R353" i="3"/>
  <c r="AA352" i="3"/>
  <c r="Z352" i="3"/>
  <c r="Y352" i="3"/>
  <c r="X352" i="3"/>
  <c r="U352" i="3"/>
  <c r="T352" i="3"/>
  <c r="R352" i="3"/>
  <c r="AA351" i="3"/>
  <c r="Z351" i="3"/>
  <c r="Y351" i="3"/>
  <c r="X351" i="3"/>
  <c r="U351" i="3"/>
  <c r="T351" i="3"/>
  <c r="R351" i="3"/>
  <c r="AA350" i="3"/>
  <c r="Z350" i="3"/>
  <c r="Y350" i="3"/>
  <c r="X350" i="3"/>
  <c r="U350" i="3"/>
  <c r="T350" i="3"/>
  <c r="R350" i="3"/>
  <c r="AA349" i="3"/>
  <c r="Z349" i="3"/>
  <c r="Y349" i="3"/>
  <c r="X349" i="3"/>
  <c r="U349" i="3"/>
  <c r="T349" i="3"/>
  <c r="AB349" i="3" s="1"/>
  <c r="R349" i="3"/>
  <c r="AA348" i="3"/>
  <c r="Z348" i="3"/>
  <c r="Y348" i="3"/>
  <c r="X348" i="3"/>
  <c r="U348" i="3"/>
  <c r="T348" i="3"/>
  <c r="AB348" i="3" s="1"/>
  <c r="R348" i="3"/>
  <c r="AA347" i="3"/>
  <c r="Z347" i="3"/>
  <c r="Y347" i="3"/>
  <c r="X347" i="3"/>
  <c r="U347" i="3"/>
  <c r="T347" i="3"/>
  <c r="AB347" i="3" s="1"/>
  <c r="R347" i="3"/>
  <c r="AA346" i="3"/>
  <c r="Z346" i="3"/>
  <c r="Y346" i="3"/>
  <c r="X346" i="3"/>
  <c r="U346" i="3"/>
  <c r="T346" i="3"/>
  <c r="AB346" i="3" s="1"/>
  <c r="R346" i="3"/>
  <c r="AA345" i="3"/>
  <c r="Z345" i="3"/>
  <c r="Y345" i="3"/>
  <c r="X345" i="3"/>
  <c r="U345" i="3"/>
  <c r="T345" i="3"/>
  <c r="R345" i="3"/>
  <c r="AA344" i="3"/>
  <c r="Z344" i="3"/>
  <c r="Y344" i="3"/>
  <c r="X344" i="3"/>
  <c r="U344" i="3"/>
  <c r="T344" i="3"/>
  <c r="R344" i="3"/>
  <c r="AA343" i="3"/>
  <c r="Z343" i="3"/>
  <c r="Y343" i="3"/>
  <c r="X343" i="3"/>
  <c r="U343" i="3"/>
  <c r="T343" i="3"/>
  <c r="R343" i="3"/>
  <c r="AA342" i="3"/>
  <c r="Z342" i="3"/>
  <c r="Y342" i="3"/>
  <c r="X342" i="3"/>
  <c r="U342" i="3"/>
  <c r="T342" i="3"/>
  <c r="AB342" i="3" s="1"/>
  <c r="R342" i="3"/>
  <c r="AA341" i="3"/>
  <c r="Z341" i="3"/>
  <c r="Y341" i="3"/>
  <c r="X341" i="3"/>
  <c r="U341" i="3"/>
  <c r="T341" i="3"/>
  <c r="AB341" i="3" s="1"/>
  <c r="R341" i="3"/>
  <c r="AA340" i="3"/>
  <c r="Z340" i="3"/>
  <c r="Y340" i="3"/>
  <c r="X340" i="3"/>
  <c r="U340" i="3"/>
  <c r="T340" i="3"/>
  <c r="AB340" i="3" s="1"/>
  <c r="R340" i="3"/>
  <c r="AA339" i="3"/>
  <c r="Z339" i="3"/>
  <c r="Y339" i="3"/>
  <c r="X339" i="3"/>
  <c r="U339" i="3"/>
  <c r="T339" i="3"/>
  <c r="AB339" i="3" s="1"/>
  <c r="R339" i="3"/>
  <c r="AA338" i="3"/>
  <c r="Z338" i="3"/>
  <c r="Y338" i="3"/>
  <c r="X338" i="3"/>
  <c r="U338" i="3"/>
  <c r="T338" i="3"/>
  <c r="R338" i="3"/>
  <c r="AA337" i="3"/>
  <c r="Z337" i="3"/>
  <c r="Y337" i="3"/>
  <c r="X337" i="3"/>
  <c r="U337" i="3"/>
  <c r="T337" i="3"/>
  <c r="R337" i="3"/>
  <c r="AA336" i="3"/>
  <c r="Z336" i="3"/>
  <c r="Y336" i="3"/>
  <c r="X336" i="3"/>
  <c r="U336" i="3"/>
  <c r="T336" i="3"/>
  <c r="R336" i="3"/>
  <c r="AA335" i="3"/>
  <c r="Z335" i="3"/>
  <c r="Y335" i="3"/>
  <c r="X335" i="3"/>
  <c r="U335" i="3"/>
  <c r="T335" i="3"/>
  <c r="R335" i="3"/>
  <c r="AA334" i="3"/>
  <c r="Z334" i="3"/>
  <c r="Y334" i="3"/>
  <c r="X334" i="3"/>
  <c r="U334" i="3"/>
  <c r="T334" i="3"/>
  <c r="AB334" i="3" s="1"/>
  <c r="R334" i="3"/>
  <c r="AA333" i="3"/>
  <c r="Z333" i="3"/>
  <c r="Y333" i="3"/>
  <c r="X333" i="3"/>
  <c r="U333" i="3"/>
  <c r="T333" i="3"/>
  <c r="AB333" i="3" s="1"/>
  <c r="R333" i="3"/>
  <c r="AA332" i="3"/>
  <c r="Z332" i="3"/>
  <c r="Y332" i="3"/>
  <c r="X332" i="3"/>
  <c r="U332" i="3"/>
  <c r="T332" i="3"/>
  <c r="AB332" i="3" s="1"/>
  <c r="R332" i="3"/>
  <c r="AA331" i="3"/>
  <c r="Z331" i="3"/>
  <c r="Y331" i="3"/>
  <c r="X331" i="3"/>
  <c r="U331" i="3"/>
  <c r="T331" i="3"/>
  <c r="AB331" i="3" s="1"/>
  <c r="R331" i="3"/>
  <c r="AA330" i="3"/>
  <c r="Z330" i="3"/>
  <c r="Y330" i="3"/>
  <c r="X330" i="3"/>
  <c r="U330" i="3"/>
  <c r="T330" i="3"/>
  <c r="R330" i="3"/>
  <c r="AA329" i="3"/>
  <c r="Z329" i="3"/>
  <c r="Y329" i="3"/>
  <c r="X329" i="3"/>
  <c r="U329" i="3"/>
  <c r="T329" i="3"/>
  <c r="R329" i="3"/>
  <c r="AA328" i="3"/>
  <c r="Z328" i="3"/>
  <c r="Y328" i="3"/>
  <c r="X328" i="3"/>
  <c r="U328" i="3"/>
  <c r="T328" i="3"/>
  <c r="R328" i="3"/>
  <c r="AA327" i="3"/>
  <c r="Z327" i="3"/>
  <c r="Y327" i="3"/>
  <c r="X327" i="3"/>
  <c r="U327" i="3"/>
  <c r="T327" i="3"/>
  <c r="R327" i="3"/>
  <c r="AA326" i="3"/>
  <c r="Z326" i="3"/>
  <c r="Y326" i="3"/>
  <c r="X326" i="3"/>
  <c r="U326" i="3"/>
  <c r="T326" i="3"/>
  <c r="AB326" i="3" s="1"/>
  <c r="R326" i="3"/>
  <c r="AA325" i="3"/>
  <c r="Z325" i="3"/>
  <c r="Y325" i="3"/>
  <c r="X325" i="3"/>
  <c r="U325" i="3"/>
  <c r="T325" i="3"/>
  <c r="AB325" i="3" s="1"/>
  <c r="R325" i="3"/>
  <c r="AA324" i="3"/>
  <c r="Z324" i="3"/>
  <c r="Y324" i="3"/>
  <c r="X324" i="3"/>
  <c r="U324" i="3"/>
  <c r="T324" i="3"/>
  <c r="AB324" i="3" s="1"/>
  <c r="R324" i="3"/>
  <c r="AA323" i="3"/>
  <c r="Z323" i="3"/>
  <c r="Y323" i="3"/>
  <c r="X323" i="3"/>
  <c r="U323" i="3"/>
  <c r="T323" i="3"/>
  <c r="AB323" i="3" s="1"/>
  <c r="R323" i="3"/>
  <c r="AA322" i="3"/>
  <c r="Z322" i="3"/>
  <c r="Y322" i="3"/>
  <c r="X322" i="3"/>
  <c r="U322" i="3"/>
  <c r="T322" i="3"/>
  <c r="R322" i="3"/>
  <c r="AA321" i="3"/>
  <c r="Z321" i="3"/>
  <c r="Y321" i="3"/>
  <c r="X321" i="3"/>
  <c r="U321" i="3"/>
  <c r="T321" i="3"/>
  <c r="R321" i="3"/>
  <c r="AA320" i="3"/>
  <c r="Z320" i="3"/>
  <c r="Y320" i="3"/>
  <c r="X320" i="3"/>
  <c r="U320" i="3"/>
  <c r="T320" i="3"/>
  <c r="R320" i="3"/>
  <c r="AA319" i="3"/>
  <c r="Z319" i="3"/>
  <c r="Y319" i="3"/>
  <c r="X319" i="3"/>
  <c r="U319" i="3"/>
  <c r="T319" i="3"/>
  <c r="R319" i="3"/>
  <c r="AA318" i="3"/>
  <c r="Z318" i="3"/>
  <c r="Y318" i="3"/>
  <c r="X318" i="3"/>
  <c r="U318" i="3"/>
  <c r="T318" i="3"/>
  <c r="AD318" i="3" s="1"/>
  <c r="R318" i="3"/>
  <c r="AA317" i="3"/>
  <c r="Z317" i="3"/>
  <c r="Y317" i="3"/>
  <c r="X317" i="3"/>
  <c r="U317" i="3"/>
  <c r="T317" i="3"/>
  <c r="AD317" i="3" s="1"/>
  <c r="R317" i="3"/>
  <c r="AA316" i="3"/>
  <c r="Z316" i="3"/>
  <c r="Y316" i="3"/>
  <c r="X316" i="3"/>
  <c r="U316" i="3"/>
  <c r="T316" i="3"/>
  <c r="AD316" i="3" s="1"/>
  <c r="R316" i="3"/>
  <c r="AA315" i="3"/>
  <c r="Z315" i="3"/>
  <c r="Y315" i="3"/>
  <c r="X315" i="3"/>
  <c r="U315" i="3"/>
  <c r="T315" i="3"/>
  <c r="AD315" i="3" s="1"/>
  <c r="R315" i="3"/>
  <c r="AA314" i="3"/>
  <c r="Z314" i="3"/>
  <c r="Y314" i="3"/>
  <c r="X314" i="3"/>
  <c r="U314" i="3"/>
  <c r="T314" i="3"/>
  <c r="R314" i="3"/>
  <c r="AA313" i="3"/>
  <c r="Z313" i="3"/>
  <c r="Y313" i="3"/>
  <c r="X313" i="3"/>
  <c r="U313" i="3"/>
  <c r="T313" i="3"/>
  <c r="R313" i="3"/>
  <c r="AA312" i="3"/>
  <c r="Z312" i="3"/>
  <c r="Y312" i="3"/>
  <c r="X312" i="3"/>
  <c r="U312" i="3"/>
  <c r="T312" i="3"/>
  <c r="R312" i="3"/>
  <c r="AA311" i="3"/>
  <c r="Z311" i="3"/>
  <c r="Y311" i="3"/>
  <c r="X311" i="3"/>
  <c r="U311" i="3"/>
  <c r="T311" i="3"/>
  <c r="R311" i="3"/>
  <c r="AA310" i="3"/>
  <c r="Z310" i="3"/>
  <c r="Y310" i="3"/>
  <c r="X310" i="3"/>
  <c r="U310" i="3"/>
  <c r="T310" i="3"/>
  <c r="AD310" i="3" s="1"/>
  <c r="R310" i="3"/>
  <c r="AA309" i="3"/>
  <c r="Z309" i="3"/>
  <c r="Y309" i="3"/>
  <c r="X309" i="3"/>
  <c r="U309" i="3"/>
  <c r="T309" i="3"/>
  <c r="AD309" i="3" s="1"/>
  <c r="R309" i="3"/>
  <c r="AA308" i="3"/>
  <c r="Z308" i="3"/>
  <c r="Y308" i="3"/>
  <c r="X308" i="3"/>
  <c r="U308" i="3"/>
  <c r="T308" i="3"/>
  <c r="AD308" i="3" s="1"/>
  <c r="R308" i="3"/>
  <c r="AA307" i="3"/>
  <c r="Z307" i="3"/>
  <c r="Y307" i="3"/>
  <c r="X307" i="3"/>
  <c r="U307" i="3"/>
  <c r="T307" i="3"/>
  <c r="AD307" i="3" s="1"/>
  <c r="R307" i="3"/>
  <c r="AA306" i="3"/>
  <c r="Z306" i="3"/>
  <c r="Y306" i="3"/>
  <c r="X306" i="3"/>
  <c r="U306" i="3"/>
  <c r="T306" i="3"/>
  <c r="R306" i="3"/>
  <c r="AA305" i="3"/>
  <c r="Z305" i="3"/>
  <c r="Y305" i="3"/>
  <c r="X305" i="3"/>
  <c r="U305" i="3"/>
  <c r="T305" i="3"/>
  <c r="R305" i="3"/>
  <c r="AA304" i="3"/>
  <c r="Z304" i="3"/>
  <c r="Y304" i="3"/>
  <c r="X304" i="3"/>
  <c r="U304" i="3"/>
  <c r="T304" i="3"/>
  <c r="R304" i="3"/>
  <c r="AA303" i="3"/>
  <c r="Z303" i="3"/>
  <c r="Y303" i="3"/>
  <c r="X303" i="3"/>
  <c r="U303" i="3"/>
  <c r="T303" i="3"/>
  <c r="R303" i="3"/>
  <c r="AA302" i="3"/>
  <c r="Z302" i="3"/>
  <c r="Y302" i="3"/>
  <c r="X302" i="3"/>
  <c r="U302" i="3"/>
  <c r="T302" i="3"/>
  <c r="AD302" i="3" s="1"/>
  <c r="R302" i="3"/>
  <c r="AA301" i="3"/>
  <c r="Z301" i="3"/>
  <c r="Y301" i="3"/>
  <c r="X301" i="3"/>
  <c r="U301" i="3"/>
  <c r="T301" i="3"/>
  <c r="AD301" i="3" s="1"/>
  <c r="R301" i="3"/>
  <c r="AA300" i="3"/>
  <c r="Z300" i="3"/>
  <c r="Y300" i="3"/>
  <c r="X300" i="3"/>
  <c r="U300" i="3"/>
  <c r="T300" i="3"/>
  <c r="AD300" i="3" s="1"/>
  <c r="R300" i="3"/>
  <c r="AA299" i="3"/>
  <c r="Z299" i="3"/>
  <c r="Y299" i="3"/>
  <c r="X299" i="3"/>
  <c r="U299" i="3"/>
  <c r="T299" i="3"/>
  <c r="AD299" i="3" s="1"/>
  <c r="R299" i="3"/>
  <c r="AA298" i="3"/>
  <c r="Z298" i="3"/>
  <c r="Y298" i="3"/>
  <c r="X298" i="3"/>
  <c r="U298" i="3"/>
  <c r="T298" i="3"/>
  <c r="R298" i="3"/>
  <c r="AA297" i="3"/>
  <c r="Z297" i="3"/>
  <c r="Y297" i="3"/>
  <c r="X297" i="3"/>
  <c r="U297" i="3"/>
  <c r="T297" i="3"/>
  <c r="R297" i="3"/>
  <c r="AA296" i="3"/>
  <c r="Z296" i="3"/>
  <c r="Y296" i="3"/>
  <c r="X296" i="3"/>
  <c r="U296" i="3"/>
  <c r="T296" i="3"/>
  <c r="R296" i="3"/>
  <c r="AA295" i="3"/>
  <c r="Z295" i="3"/>
  <c r="Y295" i="3"/>
  <c r="X295" i="3"/>
  <c r="U295" i="3"/>
  <c r="T295" i="3"/>
  <c r="R295" i="3"/>
  <c r="AA294" i="3"/>
  <c r="Z294" i="3"/>
  <c r="Y294" i="3"/>
  <c r="X294" i="3"/>
  <c r="U294" i="3"/>
  <c r="T294" i="3"/>
  <c r="AD294" i="3" s="1"/>
  <c r="R294" i="3"/>
  <c r="AA293" i="3"/>
  <c r="Z293" i="3"/>
  <c r="Y293" i="3"/>
  <c r="X293" i="3"/>
  <c r="U293" i="3"/>
  <c r="T293" i="3"/>
  <c r="AD293" i="3" s="1"/>
  <c r="R293" i="3"/>
  <c r="AA292" i="3"/>
  <c r="Z292" i="3"/>
  <c r="Y292" i="3"/>
  <c r="X292" i="3"/>
  <c r="U292" i="3"/>
  <c r="T292" i="3"/>
  <c r="AD292" i="3" s="1"/>
  <c r="R292" i="3"/>
  <c r="AA291" i="3"/>
  <c r="Z291" i="3"/>
  <c r="Y291" i="3"/>
  <c r="X291" i="3"/>
  <c r="U291" i="3"/>
  <c r="T291" i="3"/>
  <c r="AD291" i="3" s="1"/>
  <c r="R291" i="3"/>
  <c r="AA290" i="3"/>
  <c r="Z290" i="3"/>
  <c r="Y290" i="3"/>
  <c r="X290" i="3"/>
  <c r="U290" i="3"/>
  <c r="T290" i="3"/>
  <c r="AD290" i="3" s="1"/>
  <c r="R290" i="3"/>
  <c r="AA289" i="3"/>
  <c r="Z289" i="3"/>
  <c r="Y289" i="3"/>
  <c r="X289" i="3"/>
  <c r="U289" i="3"/>
  <c r="T289" i="3"/>
  <c r="R289" i="3"/>
  <c r="AA288" i="3"/>
  <c r="Z288" i="3"/>
  <c r="Y288" i="3"/>
  <c r="X288" i="3"/>
  <c r="U288" i="3"/>
  <c r="T288" i="3"/>
  <c r="R288" i="3"/>
  <c r="AA287" i="3"/>
  <c r="Z287" i="3"/>
  <c r="Y287" i="3"/>
  <c r="X287" i="3"/>
  <c r="U287" i="3"/>
  <c r="T287" i="3"/>
  <c r="R287" i="3"/>
  <c r="AA286" i="3"/>
  <c r="Z286" i="3"/>
  <c r="Y286" i="3"/>
  <c r="X286" i="3"/>
  <c r="U286" i="3"/>
  <c r="T286" i="3"/>
  <c r="R286" i="3"/>
  <c r="AA285" i="3"/>
  <c r="Z285" i="3"/>
  <c r="Y285" i="3"/>
  <c r="X285" i="3"/>
  <c r="U285" i="3"/>
  <c r="T285" i="3"/>
  <c r="AD285" i="3" s="1"/>
  <c r="R285" i="3"/>
  <c r="AA284" i="3"/>
  <c r="Z284" i="3"/>
  <c r="Y284" i="3"/>
  <c r="X284" i="3"/>
  <c r="U284" i="3"/>
  <c r="T284" i="3"/>
  <c r="AD284" i="3" s="1"/>
  <c r="R284" i="3"/>
  <c r="AA283" i="3"/>
  <c r="Z283" i="3"/>
  <c r="Y283" i="3"/>
  <c r="X283" i="3"/>
  <c r="U283" i="3"/>
  <c r="T283" i="3"/>
  <c r="AD283" i="3" s="1"/>
  <c r="R283" i="3"/>
  <c r="AA282" i="3"/>
  <c r="Z282" i="3"/>
  <c r="Y282" i="3"/>
  <c r="X282" i="3"/>
  <c r="U282" i="3"/>
  <c r="T282" i="3"/>
  <c r="AD282" i="3" s="1"/>
  <c r="R282" i="3"/>
  <c r="AA281" i="3"/>
  <c r="Z281" i="3"/>
  <c r="Y281" i="3"/>
  <c r="X281" i="3"/>
  <c r="U281" i="3"/>
  <c r="T281" i="3"/>
  <c r="R281" i="3"/>
  <c r="AA280" i="3"/>
  <c r="Z280" i="3"/>
  <c r="Y280" i="3"/>
  <c r="X280" i="3"/>
  <c r="U280" i="3"/>
  <c r="T280" i="3"/>
  <c r="R280" i="3"/>
  <c r="AA279" i="3"/>
  <c r="Z279" i="3"/>
  <c r="Y279" i="3"/>
  <c r="X279" i="3"/>
  <c r="U279" i="3"/>
  <c r="T279" i="3"/>
  <c r="R279" i="3"/>
  <c r="AA278" i="3"/>
  <c r="Z278" i="3"/>
  <c r="Y278" i="3"/>
  <c r="X278" i="3"/>
  <c r="U278" i="3"/>
  <c r="T278" i="3"/>
  <c r="AD278" i="3" s="1"/>
  <c r="R278" i="3"/>
  <c r="AA277" i="3"/>
  <c r="Z277" i="3"/>
  <c r="Y277" i="3"/>
  <c r="X277" i="3"/>
  <c r="U277" i="3"/>
  <c r="T277" i="3"/>
  <c r="AD277" i="3" s="1"/>
  <c r="R277" i="3"/>
  <c r="AA276" i="3"/>
  <c r="Z276" i="3"/>
  <c r="Y276" i="3"/>
  <c r="X276" i="3"/>
  <c r="U276" i="3"/>
  <c r="T276" i="3"/>
  <c r="AD276" i="3" s="1"/>
  <c r="R276" i="3"/>
  <c r="AA275" i="3"/>
  <c r="Z275" i="3"/>
  <c r="Y275" i="3"/>
  <c r="X275" i="3"/>
  <c r="U275" i="3"/>
  <c r="T275" i="3"/>
  <c r="AD275" i="3" s="1"/>
  <c r="R275" i="3"/>
  <c r="AA274" i="3"/>
  <c r="Z274" i="3"/>
  <c r="Y274" i="3"/>
  <c r="X274" i="3"/>
  <c r="U274" i="3"/>
  <c r="T274" i="3"/>
  <c r="AD274" i="3" s="1"/>
  <c r="R274" i="3"/>
  <c r="AA273" i="3"/>
  <c r="Z273" i="3"/>
  <c r="Y273" i="3"/>
  <c r="X273" i="3"/>
  <c r="U273" i="3"/>
  <c r="T273" i="3"/>
  <c r="R273" i="3"/>
  <c r="AA272" i="3"/>
  <c r="Z272" i="3"/>
  <c r="Y272" i="3"/>
  <c r="X272" i="3"/>
  <c r="U272" i="3"/>
  <c r="T272" i="3"/>
  <c r="R272" i="3"/>
  <c r="AA271" i="3"/>
  <c r="Z271" i="3"/>
  <c r="Y271" i="3"/>
  <c r="X271" i="3"/>
  <c r="U271" i="3"/>
  <c r="T271" i="3"/>
  <c r="R271" i="3"/>
  <c r="AA270" i="3"/>
  <c r="Z270" i="3"/>
  <c r="Y270" i="3"/>
  <c r="X270" i="3"/>
  <c r="U270" i="3"/>
  <c r="T270" i="3"/>
  <c r="R270" i="3"/>
  <c r="AA269" i="3"/>
  <c r="Z269" i="3"/>
  <c r="Y269" i="3"/>
  <c r="X269" i="3"/>
  <c r="U269" i="3"/>
  <c r="T269" i="3"/>
  <c r="AD269" i="3" s="1"/>
  <c r="R269" i="3"/>
  <c r="AA268" i="3"/>
  <c r="Z268" i="3"/>
  <c r="Y268" i="3"/>
  <c r="X268" i="3"/>
  <c r="U268" i="3"/>
  <c r="T268" i="3"/>
  <c r="AD268" i="3" s="1"/>
  <c r="R268" i="3"/>
  <c r="AA267" i="3"/>
  <c r="Z267" i="3"/>
  <c r="Y267" i="3"/>
  <c r="X267" i="3"/>
  <c r="U267" i="3"/>
  <c r="T267" i="3"/>
  <c r="AD267" i="3" s="1"/>
  <c r="R267" i="3"/>
  <c r="AA266" i="3"/>
  <c r="Z266" i="3"/>
  <c r="Y266" i="3"/>
  <c r="X266" i="3"/>
  <c r="U266" i="3"/>
  <c r="T266" i="3"/>
  <c r="AD266" i="3" s="1"/>
  <c r="R266" i="3"/>
  <c r="AA265" i="3"/>
  <c r="Z265" i="3"/>
  <c r="Y265" i="3"/>
  <c r="X265" i="3"/>
  <c r="U265" i="3"/>
  <c r="T265" i="3"/>
  <c r="R265" i="3"/>
  <c r="AA264" i="3"/>
  <c r="Z264" i="3"/>
  <c r="Y264" i="3"/>
  <c r="X264" i="3"/>
  <c r="U264" i="3"/>
  <c r="T264" i="3"/>
  <c r="R264" i="3"/>
  <c r="AA263" i="3"/>
  <c r="Z263" i="3"/>
  <c r="Y263" i="3"/>
  <c r="X263" i="3"/>
  <c r="U263" i="3"/>
  <c r="T263" i="3"/>
  <c r="R263" i="3"/>
  <c r="AA262" i="3"/>
  <c r="Z262" i="3"/>
  <c r="Y262" i="3"/>
  <c r="X262" i="3"/>
  <c r="U262" i="3"/>
  <c r="T262" i="3"/>
  <c r="R262" i="3"/>
  <c r="AA261" i="3"/>
  <c r="Z261" i="3"/>
  <c r="Y261" i="3"/>
  <c r="X261" i="3"/>
  <c r="U261" i="3"/>
  <c r="T261" i="3"/>
  <c r="AD261" i="3" s="1"/>
  <c r="R261" i="3"/>
  <c r="AA260" i="3"/>
  <c r="Z260" i="3"/>
  <c r="Y260" i="3"/>
  <c r="X260" i="3"/>
  <c r="U260" i="3"/>
  <c r="T260" i="3"/>
  <c r="AD260" i="3" s="1"/>
  <c r="R260" i="3"/>
  <c r="AA259" i="3"/>
  <c r="Z259" i="3"/>
  <c r="Y259" i="3"/>
  <c r="X259" i="3"/>
  <c r="U259" i="3"/>
  <c r="T259" i="3"/>
  <c r="AD259" i="3" s="1"/>
  <c r="R259" i="3"/>
  <c r="AA258" i="3"/>
  <c r="Z258" i="3"/>
  <c r="Y258" i="3"/>
  <c r="X258" i="3"/>
  <c r="U258" i="3"/>
  <c r="T258" i="3"/>
  <c r="AD258" i="3" s="1"/>
  <c r="R258" i="3"/>
  <c r="AA257" i="3"/>
  <c r="Z257" i="3"/>
  <c r="Y257" i="3"/>
  <c r="X257" i="3"/>
  <c r="U257" i="3"/>
  <c r="T257" i="3"/>
  <c r="R257" i="3"/>
  <c r="AA256" i="3"/>
  <c r="Z256" i="3"/>
  <c r="Y256" i="3"/>
  <c r="X256" i="3"/>
  <c r="U256" i="3"/>
  <c r="T256" i="3"/>
  <c r="R256" i="3"/>
  <c r="AA255" i="3"/>
  <c r="Z255" i="3"/>
  <c r="Y255" i="3"/>
  <c r="X255" i="3"/>
  <c r="U255" i="3"/>
  <c r="T255" i="3"/>
  <c r="R255" i="3"/>
  <c r="AA254" i="3"/>
  <c r="Z254" i="3"/>
  <c r="Y254" i="3"/>
  <c r="X254" i="3"/>
  <c r="U254" i="3"/>
  <c r="T254" i="3"/>
  <c r="R254" i="3"/>
  <c r="AA253" i="3"/>
  <c r="Z253" i="3"/>
  <c r="Y253" i="3"/>
  <c r="X253" i="3"/>
  <c r="U253" i="3"/>
  <c r="T253" i="3"/>
  <c r="AD253" i="3" s="1"/>
  <c r="R253" i="3"/>
  <c r="AA252" i="3"/>
  <c r="Z252" i="3"/>
  <c r="Y252" i="3"/>
  <c r="X252" i="3"/>
  <c r="U252" i="3"/>
  <c r="T252" i="3"/>
  <c r="AD252" i="3" s="1"/>
  <c r="R252" i="3"/>
  <c r="AA251" i="3"/>
  <c r="Z251" i="3"/>
  <c r="Y251" i="3"/>
  <c r="X251" i="3"/>
  <c r="U251" i="3"/>
  <c r="T251" i="3"/>
  <c r="AD251" i="3" s="1"/>
  <c r="R251" i="3"/>
  <c r="AA250" i="3"/>
  <c r="Z250" i="3"/>
  <c r="Y250" i="3"/>
  <c r="X250" i="3"/>
  <c r="U250" i="3"/>
  <c r="T250" i="3"/>
  <c r="AD250" i="3" s="1"/>
  <c r="R250" i="3"/>
  <c r="AA249" i="3"/>
  <c r="Z249" i="3"/>
  <c r="Y249" i="3"/>
  <c r="X249" i="3"/>
  <c r="U249" i="3"/>
  <c r="T249" i="3"/>
  <c r="R249" i="3"/>
  <c r="AA248" i="3"/>
  <c r="Z248" i="3"/>
  <c r="Y248" i="3"/>
  <c r="X248" i="3"/>
  <c r="U248" i="3"/>
  <c r="T248" i="3"/>
  <c r="R248" i="3"/>
  <c r="AA247" i="3"/>
  <c r="Z247" i="3"/>
  <c r="Y247" i="3"/>
  <c r="X247" i="3"/>
  <c r="U247" i="3"/>
  <c r="T247" i="3"/>
  <c r="R247" i="3"/>
  <c r="AA246" i="3"/>
  <c r="Z246" i="3"/>
  <c r="Y246" i="3"/>
  <c r="X246" i="3"/>
  <c r="U246" i="3"/>
  <c r="T246" i="3"/>
  <c r="R246" i="3"/>
  <c r="AA245" i="3"/>
  <c r="Z245" i="3"/>
  <c r="Y245" i="3"/>
  <c r="X245" i="3"/>
  <c r="U245" i="3"/>
  <c r="T245" i="3"/>
  <c r="AD245" i="3" s="1"/>
  <c r="R245" i="3"/>
  <c r="AA244" i="3"/>
  <c r="Z244" i="3"/>
  <c r="Y244" i="3"/>
  <c r="X244" i="3"/>
  <c r="U244" i="3"/>
  <c r="T244" i="3"/>
  <c r="AD244" i="3" s="1"/>
  <c r="R244" i="3"/>
  <c r="AA243" i="3"/>
  <c r="Z243" i="3"/>
  <c r="Y243" i="3"/>
  <c r="X243" i="3"/>
  <c r="U243" i="3"/>
  <c r="T243" i="3"/>
  <c r="AD243" i="3" s="1"/>
  <c r="R243" i="3"/>
  <c r="AA242" i="3"/>
  <c r="Z242" i="3"/>
  <c r="Y242" i="3"/>
  <c r="X242" i="3"/>
  <c r="U242" i="3"/>
  <c r="T242" i="3"/>
  <c r="AD242" i="3" s="1"/>
  <c r="R242" i="3"/>
  <c r="AA241" i="3"/>
  <c r="Z241" i="3"/>
  <c r="Y241" i="3"/>
  <c r="X241" i="3"/>
  <c r="U241" i="3"/>
  <c r="T241" i="3"/>
  <c r="R241" i="3"/>
  <c r="AA240" i="3"/>
  <c r="Z240" i="3"/>
  <c r="Y240" i="3"/>
  <c r="X240" i="3"/>
  <c r="U240" i="3"/>
  <c r="T240" i="3"/>
  <c r="R240" i="3"/>
  <c r="AA239" i="3"/>
  <c r="Z239" i="3"/>
  <c r="Y239" i="3"/>
  <c r="X239" i="3"/>
  <c r="U239" i="3"/>
  <c r="T239" i="3"/>
  <c r="R239" i="3"/>
  <c r="AA238" i="3"/>
  <c r="Z238" i="3"/>
  <c r="Y238" i="3"/>
  <c r="X238" i="3"/>
  <c r="U238" i="3"/>
  <c r="T238" i="3"/>
  <c r="R238" i="3"/>
  <c r="AA237" i="3"/>
  <c r="Z237" i="3"/>
  <c r="Y237" i="3"/>
  <c r="X237" i="3"/>
  <c r="U237" i="3"/>
  <c r="T237" i="3"/>
  <c r="AD237" i="3" s="1"/>
  <c r="R237" i="3"/>
  <c r="AA236" i="3"/>
  <c r="Z236" i="3"/>
  <c r="Y236" i="3"/>
  <c r="X236" i="3"/>
  <c r="U236" i="3"/>
  <c r="T236" i="3"/>
  <c r="AD236" i="3" s="1"/>
  <c r="R236" i="3"/>
  <c r="AA235" i="3"/>
  <c r="Z235" i="3"/>
  <c r="Y235" i="3"/>
  <c r="X235" i="3"/>
  <c r="U235" i="3"/>
  <c r="T235" i="3"/>
  <c r="AB235" i="3" s="1"/>
  <c r="R235" i="3"/>
  <c r="AA234" i="3"/>
  <c r="Z234" i="3"/>
  <c r="Y234" i="3"/>
  <c r="X234" i="3"/>
  <c r="U234" i="3"/>
  <c r="T234" i="3"/>
  <c r="AB234" i="3" s="1"/>
  <c r="R234" i="3"/>
  <c r="AA233" i="3"/>
  <c r="Z233" i="3"/>
  <c r="Y233" i="3"/>
  <c r="X233" i="3"/>
  <c r="U233" i="3"/>
  <c r="T233" i="3"/>
  <c r="R233" i="3"/>
  <c r="AA232" i="3"/>
  <c r="Z232" i="3"/>
  <c r="Y232" i="3"/>
  <c r="X232" i="3"/>
  <c r="U232" i="3"/>
  <c r="T232" i="3"/>
  <c r="R232" i="3"/>
  <c r="AA231" i="3"/>
  <c r="Z231" i="3"/>
  <c r="Y231" i="3"/>
  <c r="X231" i="3"/>
  <c r="U231" i="3"/>
  <c r="T231" i="3"/>
  <c r="R231" i="3"/>
  <c r="AA230" i="3"/>
  <c r="Z230" i="3"/>
  <c r="Y230" i="3"/>
  <c r="X230" i="3"/>
  <c r="U230" i="3"/>
  <c r="T230" i="3"/>
  <c r="R230" i="3"/>
  <c r="AA229" i="3"/>
  <c r="Z229" i="3"/>
  <c r="Y229" i="3"/>
  <c r="X229" i="3"/>
  <c r="U229" i="3"/>
  <c r="T229" i="3"/>
  <c r="AB229" i="3" s="1"/>
  <c r="R229" i="3"/>
  <c r="AA228" i="3"/>
  <c r="Z228" i="3"/>
  <c r="Y228" i="3"/>
  <c r="X228" i="3"/>
  <c r="U228" i="3"/>
  <c r="T228" i="3"/>
  <c r="AB228" i="3" s="1"/>
  <c r="R228" i="3"/>
  <c r="AA227" i="3"/>
  <c r="Z227" i="3"/>
  <c r="Y227" i="3"/>
  <c r="X227" i="3"/>
  <c r="U227" i="3"/>
  <c r="T227" i="3"/>
  <c r="AB227" i="3" s="1"/>
  <c r="R227" i="3"/>
  <c r="AA226" i="3"/>
  <c r="Z226" i="3"/>
  <c r="Y226" i="3"/>
  <c r="X226" i="3"/>
  <c r="U226" i="3"/>
  <c r="T226" i="3"/>
  <c r="AB226" i="3" s="1"/>
  <c r="R226" i="3"/>
  <c r="AA225" i="3"/>
  <c r="Z225" i="3"/>
  <c r="Y225" i="3"/>
  <c r="X225" i="3"/>
  <c r="U225" i="3"/>
  <c r="T225" i="3"/>
  <c r="R225" i="3"/>
  <c r="AA224" i="3"/>
  <c r="Z224" i="3"/>
  <c r="Y224" i="3"/>
  <c r="X224" i="3"/>
  <c r="U224" i="3"/>
  <c r="T224" i="3"/>
  <c r="R224" i="3"/>
  <c r="AA223" i="3"/>
  <c r="Z223" i="3"/>
  <c r="Y223" i="3"/>
  <c r="X223" i="3"/>
  <c r="U223" i="3"/>
  <c r="T223" i="3"/>
  <c r="R223" i="3"/>
  <c r="AA222" i="3"/>
  <c r="Z222" i="3"/>
  <c r="Y222" i="3"/>
  <c r="X222" i="3"/>
  <c r="U222" i="3"/>
  <c r="T222" i="3"/>
  <c r="R222" i="3"/>
  <c r="AA221" i="3"/>
  <c r="Z221" i="3"/>
  <c r="Y221" i="3"/>
  <c r="X221" i="3"/>
  <c r="U221" i="3"/>
  <c r="T221" i="3"/>
  <c r="AB221" i="3" s="1"/>
  <c r="R221" i="3"/>
  <c r="AA220" i="3"/>
  <c r="Z220" i="3"/>
  <c r="Y220" i="3"/>
  <c r="X220" i="3"/>
  <c r="U220" i="3"/>
  <c r="T220" i="3"/>
  <c r="AB220" i="3" s="1"/>
  <c r="R220" i="3"/>
  <c r="AA219" i="3"/>
  <c r="Z219" i="3"/>
  <c r="Y219" i="3"/>
  <c r="X219" i="3"/>
  <c r="U219" i="3"/>
  <c r="T219" i="3"/>
  <c r="AB219" i="3" s="1"/>
  <c r="R219" i="3"/>
  <c r="AA218" i="3"/>
  <c r="Z218" i="3"/>
  <c r="Y218" i="3"/>
  <c r="X218" i="3"/>
  <c r="U218" i="3"/>
  <c r="T218" i="3"/>
  <c r="AB218" i="3" s="1"/>
  <c r="R218" i="3"/>
  <c r="AA217" i="3"/>
  <c r="Z217" i="3"/>
  <c r="Y217" i="3"/>
  <c r="X217" i="3"/>
  <c r="U217" i="3"/>
  <c r="T217" i="3"/>
  <c r="R217" i="3"/>
  <c r="AA216" i="3"/>
  <c r="Z216" i="3"/>
  <c r="Y216" i="3"/>
  <c r="X216" i="3"/>
  <c r="U216" i="3"/>
  <c r="T216" i="3"/>
  <c r="R216" i="3"/>
  <c r="AA215" i="3"/>
  <c r="Z215" i="3"/>
  <c r="Y215" i="3"/>
  <c r="X215" i="3"/>
  <c r="U215" i="3"/>
  <c r="T215" i="3"/>
  <c r="R215" i="3"/>
  <c r="AA214" i="3"/>
  <c r="Z214" i="3"/>
  <c r="Y214" i="3"/>
  <c r="X214" i="3"/>
  <c r="U214" i="3"/>
  <c r="T214" i="3"/>
  <c r="R214" i="3"/>
  <c r="AA213" i="3"/>
  <c r="Z213" i="3"/>
  <c r="Y213" i="3"/>
  <c r="X213" i="3"/>
  <c r="U213" i="3"/>
  <c r="T213" i="3"/>
  <c r="AB213" i="3" s="1"/>
  <c r="R213" i="3"/>
  <c r="AA212" i="3"/>
  <c r="Z212" i="3"/>
  <c r="Y212" i="3"/>
  <c r="X212" i="3"/>
  <c r="U212" i="3"/>
  <c r="T212" i="3"/>
  <c r="AB212" i="3" s="1"/>
  <c r="R212" i="3"/>
  <c r="AA211" i="3"/>
  <c r="Z211" i="3"/>
  <c r="Y211" i="3"/>
  <c r="X211" i="3"/>
  <c r="U211" i="3"/>
  <c r="T211" i="3"/>
  <c r="AB211" i="3" s="1"/>
  <c r="R211" i="3"/>
  <c r="AA210" i="3"/>
  <c r="Z210" i="3"/>
  <c r="Y210" i="3"/>
  <c r="X210" i="3"/>
  <c r="U210" i="3"/>
  <c r="T210" i="3"/>
  <c r="AB210" i="3" s="1"/>
  <c r="R210" i="3"/>
  <c r="AA209" i="3"/>
  <c r="Z209" i="3"/>
  <c r="Y209" i="3"/>
  <c r="X209" i="3"/>
  <c r="U209" i="3"/>
  <c r="T209" i="3"/>
  <c r="R209" i="3"/>
  <c r="AA208" i="3"/>
  <c r="Z208" i="3"/>
  <c r="Y208" i="3"/>
  <c r="X208" i="3"/>
  <c r="U208" i="3"/>
  <c r="T208" i="3"/>
  <c r="R208" i="3"/>
  <c r="AA207" i="3"/>
  <c r="Z207" i="3"/>
  <c r="Y207" i="3"/>
  <c r="X207" i="3"/>
  <c r="U207" i="3"/>
  <c r="T207" i="3"/>
  <c r="R207" i="3"/>
  <c r="AA206" i="3"/>
  <c r="Z206" i="3"/>
  <c r="Y206" i="3"/>
  <c r="X206" i="3"/>
  <c r="U206" i="3"/>
  <c r="T206" i="3"/>
  <c r="R206" i="3"/>
  <c r="AA205" i="3"/>
  <c r="Z205" i="3"/>
  <c r="Y205" i="3"/>
  <c r="X205" i="3"/>
  <c r="U205" i="3"/>
  <c r="T205" i="3"/>
  <c r="AB205" i="3" s="1"/>
  <c r="R205" i="3"/>
  <c r="AA204" i="3"/>
  <c r="Z204" i="3"/>
  <c r="Y204" i="3"/>
  <c r="X204" i="3"/>
  <c r="U204" i="3"/>
  <c r="T204" i="3"/>
  <c r="AB204" i="3" s="1"/>
  <c r="R204" i="3"/>
  <c r="AA203" i="3"/>
  <c r="Z203" i="3"/>
  <c r="Y203" i="3"/>
  <c r="X203" i="3"/>
  <c r="U203" i="3"/>
  <c r="T203" i="3"/>
  <c r="AB203" i="3" s="1"/>
  <c r="R203" i="3"/>
  <c r="AA202" i="3"/>
  <c r="Z202" i="3"/>
  <c r="Y202" i="3"/>
  <c r="X202" i="3"/>
  <c r="U202" i="3"/>
  <c r="T202" i="3"/>
  <c r="AB202" i="3" s="1"/>
  <c r="R202" i="3"/>
  <c r="AA201" i="3"/>
  <c r="Z201" i="3"/>
  <c r="Y201" i="3"/>
  <c r="X201" i="3"/>
  <c r="U201" i="3"/>
  <c r="T201" i="3"/>
  <c r="R201" i="3"/>
  <c r="AA200" i="3"/>
  <c r="Z200" i="3"/>
  <c r="Y200" i="3"/>
  <c r="X200" i="3"/>
  <c r="U200" i="3"/>
  <c r="T200" i="3"/>
  <c r="R200" i="3"/>
  <c r="AA199" i="3"/>
  <c r="Z199" i="3"/>
  <c r="Y199" i="3"/>
  <c r="X199" i="3"/>
  <c r="U199" i="3"/>
  <c r="T199" i="3"/>
  <c r="R199" i="3"/>
  <c r="AA198" i="3"/>
  <c r="Z198" i="3"/>
  <c r="Y198" i="3"/>
  <c r="X198" i="3"/>
  <c r="U198" i="3"/>
  <c r="T198" i="3"/>
  <c r="R198" i="3"/>
  <c r="AA197" i="3"/>
  <c r="Z197" i="3"/>
  <c r="Y197" i="3"/>
  <c r="X197" i="3"/>
  <c r="U197" i="3"/>
  <c r="T197" i="3"/>
  <c r="AB197" i="3" s="1"/>
  <c r="R197" i="3"/>
  <c r="AA196" i="3"/>
  <c r="Z196" i="3"/>
  <c r="Y196" i="3"/>
  <c r="X196" i="3"/>
  <c r="U196" i="3"/>
  <c r="T196" i="3"/>
  <c r="AB196" i="3" s="1"/>
  <c r="R196" i="3"/>
  <c r="AA195" i="3"/>
  <c r="Z195" i="3"/>
  <c r="Y195" i="3"/>
  <c r="X195" i="3"/>
  <c r="U195" i="3"/>
  <c r="T195" i="3"/>
  <c r="AB195" i="3" s="1"/>
  <c r="R195" i="3"/>
  <c r="AA194" i="3"/>
  <c r="Z194" i="3"/>
  <c r="Y194" i="3"/>
  <c r="X194" i="3"/>
  <c r="U194" i="3"/>
  <c r="T194" i="3"/>
  <c r="AB194" i="3" s="1"/>
  <c r="R194" i="3"/>
  <c r="AA193" i="3"/>
  <c r="Z193" i="3"/>
  <c r="Y193" i="3"/>
  <c r="X193" i="3"/>
  <c r="U193" i="3"/>
  <c r="T193" i="3"/>
  <c r="R193" i="3"/>
  <c r="AA192" i="3"/>
  <c r="Z192" i="3"/>
  <c r="Y192" i="3"/>
  <c r="X192" i="3"/>
  <c r="U192" i="3"/>
  <c r="T192" i="3"/>
  <c r="R192" i="3"/>
  <c r="AA191" i="3"/>
  <c r="Z191" i="3"/>
  <c r="Y191" i="3"/>
  <c r="X191" i="3"/>
  <c r="U191" i="3"/>
  <c r="T191" i="3"/>
  <c r="R191" i="3"/>
  <c r="AA190" i="3"/>
  <c r="Z190" i="3"/>
  <c r="Y190" i="3"/>
  <c r="X190" i="3"/>
  <c r="U190" i="3"/>
  <c r="T190" i="3"/>
  <c r="R190" i="3"/>
  <c r="AA189" i="3"/>
  <c r="Z189" i="3"/>
  <c r="Y189" i="3"/>
  <c r="X189" i="3"/>
  <c r="U189" i="3"/>
  <c r="T189" i="3"/>
  <c r="AB189" i="3" s="1"/>
  <c r="R189" i="3"/>
  <c r="AA188" i="3"/>
  <c r="Z188" i="3"/>
  <c r="Y188" i="3"/>
  <c r="X188" i="3"/>
  <c r="U188" i="3"/>
  <c r="T188" i="3"/>
  <c r="AB188" i="3" s="1"/>
  <c r="R188" i="3"/>
  <c r="AA187" i="3"/>
  <c r="Z187" i="3"/>
  <c r="Y187" i="3"/>
  <c r="X187" i="3"/>
  <c r="U187" i="3"/>
  <c r="T187" i="3"/>
  <c r="AB187" i="3" s="1"/>
  <c r="R187" i="3"/>
  <c r="AA186" i="3"/>
  <c r="Z186" i="3"/>
  <c r="Y186" i="3"/>
  <c r="X186" i="3"/>
  <c r="U186" i="3"/>
  <c r="T186" i="3"/>
  <c r="AB186" i="3" s="1"/>
  <c r="R186" i="3"/>
  <c r="AA185" i="3"/>
  <c r="Z185" i="3"/>
  <c r="Y185" i="3"/>
  <c r="X185" i="3"/>
  <c r="U185" i="3"/>
  <c r="T185" i="3"/>
  <c r="R185" i="3"/>
  <c r="AA184" i="3"/>
  <c r="Z184" i="3"/>
  <c r="Y184" i="3"/>
  <c r="X184" i="3"/>
  <c r="U184" i="3"/>
  <c r="T184" i="3"/>
  <c r="R184" i="3"/>
  <c r="AA183" i="3"/>
  <c r="Z183" i="3"/>
  <c r="Y183" i="3"/>
  <c r="X183" i="3"/>
  <c r="U183" i="3"/>
  <c r="T183" i="3"/>
  <c r="R183" i="3"/>
  <c r="AA182" i="3"/>
  <c r="Z182" i="3"/>
  <c r="Y182" i="3"/>
  <c r="X182" i="3"/>
  <c r="U182" i="3"/>
  <c r="T182" i="3"/>
  <c r="R182" i="3"/>
  <c r="AA181" i="3"/>
  <c r="Z181" i="3"/>
  <c r="Y181" i="3"/>
  <c r="X181" i="3"/>
  <c r="U181" i="3"/>
  <c r="T181" i="3"/>
  <c r="AB181" i="3" s="1"/>
  <c r="R181" i="3"/>
  <c r="AA180" i="3"/>
  <c r="Z180" i="3"/>
  <c r="Y180" i="3"/>
  <c r="X180" i="3"/>
  <c r="U180" i="3"/>
  <c r="T180" i="3"/>
  <c r="AB180" i="3" s="1"/>
  <c r="R180" i="3"/>
  <c r="AA179" i="3"/>
  <c r="Z179" i="3"/>
  <c r="Y179" i="3"/>
  <c r="X179" i="3"/>
  <c r="U179" i="3"/>
  <c r="T179" i="3"/>
  <c r="AB179" i="3" s="1"/>
  <c r="R179" i="3"/>
  <c r="AA178" i="3"/>
  <c r="Z178" i="3"/>
  <c r="Y178" i="3"/>
  <c r="X178" i="3"/>
  <c r="U178" i="3"/>
  <c r="T178" i="3"/>
  <c r="AB178" i="3" s="1"/>
  <c r="R178" i="3"/>
  <c r="AA177" i="3"/>
  <c r="Z177" i="3"/>
  <c r="Y177" i="3"/>
  <c r="X177" i="3"/>
  <c r="U177" i="3"/>
  <c r="T177" i="3"/>
  <c r="R177" i="3"/>
  <c r="AA176" i="3"/>
  <c r="Z176" i="3"/>
  <c r="Y176" i="3"/>
  <c r="X176" i="3"/>
  <c r="U176" i="3"/>
  <c r="T176" i="3"/>
  <c r="R176" i="3"/>
  <c r="AA175" i="3"/>
  <c r="Z175" i="3"/>
  <c r="Y175" i="3"/>
  <c r="X175" i="3"/>
  <c r="U175" i="3"/>
  <c r="T175" i="3"/>
  <c r="R175" i="3"/>
  <c r="AA174" i="3"/>
  <c r="Z174" i="3"/>
  <c r="Y174" i="3"/>
  <c r="X174" i="3"/>
  <c r="U174" i="3"/>
  <c r="T174" i="3"/>
  <c r="R174" i="3"/>
  <c r="AA173" i="3"/>
  <c r="Z173" i="3"/>
  <c r="Y173" i="3"/>
  <c r="X173" i="3"/>
  <c r="U173" i="3"/>
  <c r="T173" i="3"/>
  <c r="AB173" i="3" s="1"/>
  <c r="R173" i="3"/>
  <c r="AA172" i="3"/>
  <c r="Z172" i="3"/>
  <c r="Y172" i="3"/>
  <c r="X172" i="3"/>
  <c r="U172" i="3"/>
  <c r="T172" i="3"/>
  <c r="AB172" i="3" s="1"/>
  <c r="R172" i="3"/>
  <c r="AA171" i="3"/>
  <c r="Z171" i="3"/>
  <c r="Y171" i="3"/>
  <c r="X171" i="3"/>
  <c r="U171" i="3"/>
  <c r="T171" i="3"/>
  <c r="AB171" i="3" s="1"/>
  <c r="R171" i="3"/>
  <c r="AA170" i="3"/>
  <c r="Z170" i="3"/>
  <c r="Y170" i="3"/>
  <c r="X170" i="3"/>
  <c r="U170" i="3"/>
  <c r="T170" i="3"/>
  <c r="AB170" i="3" s="1"/>
  <c r="R170" i="3"/>
  <c r="AA169" i="3"/>
  <c r="Z169" i="3"/>
  <c r="Y169" i="3"/>
  <c r="X169" i="3"/>
  <c r="U169" i="3"/>
  <c r="T169" i="3"/>
  <c r="R169" i="3"/>
  <c r="AA168" i="3"/>
  <c r="Z168" i="3"/>
  <c r="Y168" i="3"/>
  <c r="X168" i="3"/>
  <c r="U168" i="3"/>
  <c r="T168" i="3"/>
  <c r="R168" i="3"/>
  <c r="AA167" i="3"/>
  <c r="Z167" i="3"/>
  <c r="Y167" i="3"/>
  <c r="X167" i="3"/>
  <c r="U167" i="3"/>
  <c r="T167" i="3"/>
  <c r="R167" i="3"/>
  <c r="AA166" i="3"/>
  <c r="Z166" i="3"/>
  <c r="Y166" i="3"/>
  <c r="X166" i="3"/>
  <c r="U166" i="3"/>
  <c r="T166" i="3"/>
  <c r="R166" i="3"/>
  <c r="AA165" i="3"/>
  <c r="Z165" i="3"/>
  <c r="Y165" i="3"/>
  <c r="X165" i="3"/>
  <c r="U165" i="3"/>
  <c r="T165" i="3"/>
  <c r="AB165" i="3" s="1"/>
  <c r="R165" i="3"/>
  <c r="AA164" i="3"/>
  <c r="Z164" i="3"/>
  <c r="Y164" i="3"/>
  <c r="X164" i="3"/>
  <c r="U164" i="3"/>
  <c r="T164" i="3"/>
  <c r="AB164" i="3" s="1"/>
  <c r="R164" i="3"/>
  <c r="AA163" i="3"/>
  <c r="Z163" i="3"/>
  <c r="Y163" i="3"/>
  <c r="X163" i="3"/>
  <c r="U163" i="3"/>
  <c r="T163" i="3"/>
  <c r="AB163" i="3" s="1"/>
  <c r="R163" i="3"/>
  <c r="AA162" i="3"/>
  <c r="Z162" i="3"/>
  <c r="Y162" i="3"/>
  <c r="X162" i="3"/>
  <c r="U162" i="3"/>
  <c r="T162" i="3"/>
  <c r="AB162" i="3" s="1"/>
  <c r="R162" i="3"/>
  <c r="AA161" i="3"/>
  <c r="Z161" i="3"/>
  <c r="Y161" i="3"/>
  <c r="X161" i="3"/>
  <c r="U161" i="3"/>
  <c r="T161" i="3"/>
  <c r="R161" i="3"/>
  <c r="AA160" i="3"/>
  <c r="Z160" i="3"/>
  <c r="Y160" i="3"/>
  <c r="X160" i="3"/>
  <c r="U160" i="3"/>
  <c r="T160" i="3"/>
  <c r="R160" i="3"/>
  <c r="AA159" i="3"/>
  <c r="Z159" i="3"/>
  <c r="Y159" i="3"/>
  <c r="X159" i="3"/>
  <c r="U159" i="3"/>
  <c r="T159" i="3"/>
  <c r="R159" i="3"/>
  <c r="AA158" i="3"/>
  <c r="Z158" i="3"/>
  <c r="Y158" i="3"/>
  <c r="X158" i="3"/>
  <c r="U158" i="3"/>
  <c r="T158" i="3"/>
  <c r="R158" i="3"/>
  <c r="AA157" i="3"/>
  <c r="Z157" i="3"/>
  <c r="Y157" i="3"/>
  <c r="X157" i="3"/>
  <c r="U157" i="3"/>
  <c r="T157" i="3"/>
  <c r="AB157" i="3" s="1"/>
  <c r="R157" i="3"/>
  <c r="AA156" i="3"/>
  <c r="Z156" i="3"/>
  <c r="Y156" i="3"/>
  <c r="X156" i="3"/>
  <c r="U156" i="3"/>
  <c r="T156" i="3"/>
  <c r="AB156" i="3" s="1"/>
  <c r="R156" i="3"/>
  <c r="AA155" i="3"/>
  <c r="Z155" i="3"/>
  <c r="Y155" i="3"/>
  <c r="X155" i="3"/>
  <c r="U155" i="3"/>
  <c r="T155" i="3"/>
  <c r="AB155" i="3" s="1"/>
  <c r="R155" i="3"/>
  <c r="AA154" i="3"/>
  <c r="Z154" i="3"/>
  <c r="Y154" i="3"/>
  <c r="X154" i="3"/>
  <c r="U154" i="3"/>
  <c r="T154" i="3"/>
  <c r="AB154" i="3" s="1"/>
  <c r="R154" i="3"/>
  <c r="AA153" i="3"/>
  <c r="Z153" i="3"/>
  <c r="Y153" i="3"/>
  <c r="X153" i="3"/>
  <c r="U153" i="3"/>
  <c r="T153" i="3"/>
  <c r="R153" i="3"/>
  <c r="AA152" i="3"/>
  <c r="Z152" i="3"/>
  <c r="Y152" i="3"/>
  <c r="X152" i="3"/>
  <c r="U152" i="3"/>
  <c r="T152" i="3"/>
  <c r="R152" i="3"/>
  <c r="AA151" i="3"/>
  <c r="Z151" i="3"/>
  <c r="Y151" i="3"/>
  <c r="X151" i="3"/>
  <c r="U151" i="3"/>
  <c r="T151" i="3"/>
  <c r="R151" i="3"/>
  <c r="AA150" i="3"/>
  <c r="Z150" i="3"/>
  <c r="Y150" i="3"/>
  <c r="X150" i="3"/>
  <c r="U150" i="3"/>
  <c r="T150" i="3"/>
  <c r="R150" i="3"/>
  <c r="AA149" i="3"/>
  <c r="Z149" i="3"/>
  <c r="Y149" i="3"/>
  <c r="X149" i="3"/>
  <c r="U149" i="3"/>
  <c r="T149" i="3"/>
  <c r="AD149" i="3" s="1"/>
  <c r="R149" i="3"/>
  <c r="AA148" i="3"/>
  <c r="Z148" i="3"/>
  <c r="Y148" i="3"/>
  <c r="X148" i="3"/>
  <c r="U148" i="3"/>
  <c r="T148" i="3"/>
  <c r="AD148" i="3" s="1"/>
  <c r="R148" i="3"/>
  <c r="AA147" i="3"/>
  <c r="Z147" i="3"/>
  <c r="Y147" i="3"/>
  <c r="X147" i="3"/>
  <c r="U147" i="3"/>
  <c r="T147" i="3"/>
  <c r="AD147" i="3" s="1"/>
  <c r="R147" i="3"/>
  <c r="AA146" i="3"/>
  <c r="Z146" i="3"/>
  <c r="Y146" i="3"/>
  <c r="X146" i="3"/>
  <c r="U146" i="3"/>
  <c r="T146" i="3"/>
  <c r="AD146" i="3" s="1"/>
  <c r="R146" i="3"/>
  <c r="AA145" i="3"/>
  <c r="Z145" i="3"/>
  <c r="Y145" i="3"/>
  <c r="X145" i="3"/>
  <c r="U145" i="3"/>
  <c r="T145" i="3"/>
  <c r="R145" i="3"/>
  <c r="AA144" i="3"/>
  <c r="Z144" i="3"/>
  <c r="Y144" i="3"/>
  <c r="X144" i="3"/>
  <c r="U144" i="3"/>
  <c r="T144" i="3"/>
  <c r="R144" i="3"/>
  <c r="AA143" i="3"/>
  <c r="Z143" i="3"/>
  <c r="Y143" i="3"/>
  <c r="X143" i="3"/>
  <c r="U143" i="3"/>
  <c r="T143" i="3"/>
  <c r="R143" i="3"/>
  <c r="AA142" i="3"/>
  <c r="Z142" i="3"/>
  <c r="Y142" i="3"/>
  <c r="X142" i="3"/>
  <c r="U142" i="3"/>
  <c r="T142" i="3"/>
  <c r="R142" i="3"/>
  <c r="AA141" i="3"/>
  <c r="Z141" i="3"/>
  <c r="Y141" i="3"/>
  <c r="X141" i="3"/>
  <c r="U141" i="3"/>
  <c r="T141" i="3"/>
  <c r="AD141" i="3" s="1"/>
  <c r="R141" i="3"/>
  <c r="AA140" i="3"/>
  <c r="Z140" i="3"/>
  <c r="Y140" i="3"/>
  <c r="X140" i="3"/>
  <c r="U140" i="3"/>
  <c r="T140" i="3"/>
  <c r="AB140" i="3" s="1"/>
  <c r="R140" i="3"/>
  <c r="AA139" i="3"/>
  <c r="Z139" i="3"/>
  <c r="Y139" i="3"/>
  <c r="X139" i="3"/>
  <c r="U139" i="3"/>
  <c r="T139" i="3"/>
  <c r="AB139" i="3" s="1"/>
  <c r="R139" i="3"/>
  <c r="AA138" i="3"/>
  <c r="Z138" i="3"/>
  <c r="Y138" i="3"/>
  <c r="X138" i="3"/>
  <c r="U138" i="3"/>
  <c r="T138" i="3"/>
  <c r="AB138" i="3" s="1"/>
  <c r="R138" i="3"/>
  <c r="AA137" i="3"/>
  <c r="Z137" i="3"/>
  <c r="Y137" i="3"/>
  <c r="X137" i="3"/>
  <c r="U137" i="3"/>
  <c r="T137" i="3"/>
  <c r="R137" i="3"/>
  <c r="AA136" i="3"/>
  <c r="Z136" i="3"/>
  <c r="Y136" i="3"/>
  <c r="X136" i="3"/>
  <c r="U136" i="3"/>
  <c r="T136" i="3"/>
  <c r="R136" i="3"/>
  <c r="AA135" i="3"/>
  <c r="Z135" i="3"/>
  <c r="Y135" i="3"/>
  <c r="X135" i="3"/>
  <c r="U135" i="3"/>
  <c r="T135" i="3"/>
  <c r="R135" i="3"/>
  <c r="AA134" i="3"/>
  <c r="Z134" i="3"/>
  <c r="Y134" i="3"/>
  <c r="X134" i="3"/>
  <c r="U134" i="3"/>
  <c r="T134" i="3"/>
  <c r="R134" i="3"/>
  <c r="AA133" i="3"/>
  <c r="Z133" i="3"/>
  <c r="Y133" i="3"/>
  <c r="X133" i="3"/>
  <c r="U133" i="3"/>
  <c r="T133" i="3"/>
  <c r="AB133" i="3" s="1"/>
  <c r="R133" i="3"/>
  <c r="AA132" i="3"/>
  <c r="Z132" i="3"/>
  <c r="Y132" i="3"/>
  <c r="X132" i="3"/>
  <c r="U132" i="3"/>
  <c r="T132" i="3"/>
  <c r="AB132" i="3" s="1"/>
  <c r="R132" i="3"/>
  <c r="AA131" i="3"/>
  <c r="Z131" i="3"/>
  <c r="Y131" i="3"/>
  <c r="X131" i="3"/>
  <c r="U131" i="3"/>
  <c r="T131" i="3"/>
  <c r="AB131" i="3" s="1"/>
  <c r="R131" i="3"/>
  <c r="AA130" i="3"/>
  <c r="Z130" i="3"/>
  <c r="Y130" i="3"/>
  <c r="X130" i="3"/>
  <c r="U130" i="3"/>
  <c r="T130" i="3"/>
  <c r="AB130" i="3" s="1"/>
  <c r="R130" i="3"/>
  <c r="AA129" i="3"/>
  <c r="Z129" i="3"/>
  <c r="Y129" i="3"/>
  <c r="X129" i="3"/>
  <c r="U129" i="3"/>
  <c r="T129" i="3"/>
  <c r="R129" i="3"/>
  <c r="AA128" i="3"/>
  <c r="Z128" i="3"/>
  <c r="Y128" i="3"/>
  <c r="X128" i="3"/>
  <c r="U128" i="3"/>
  <c r="T128" i="3"/>
  <c r="R128" i="3"/>
  <c r="AA127" i="3"/>
  <c r="Z127" i="3"/>
  <c r="Y127" i="3"/>
  <c r="X127" i="3"/>
  <c r="U127" i="3"/>
  <c r="T127" i="3"/>
  <c r="R127" i="3"/>
  <c r="AA126" i="3"/>
  <c r="Z126" i="3"/>
  <c r="Y126" i="3"/>
  <c r="X126" i="3"/>
  <c r="U126" i="3"/>
  <c r="T126" i="3"/>
  <c r="R126" i="3"/>
  <c r="AA125" i="3"/>
  <c r="Z125" i="3"/>
  <c r="Y125" i="3"/>
  <c r="X125" i="3"/>
  <c r="U125" i="3"/>
  <c r="T125" i="3"/>
  <c r="AB125" i="3" s="1"/>
  <c r="R125" i="3"/>
  <c r="AA124" i="3"/>
  <c r="Z124" i="3"/>
  <c r="Y124" i="3"/>
  <c r="X124" i="3"/>
  <c r="U124" i="3"/>
  <c r="T124" i="3"/>
  <c r="AB124" i="3" s="1"/>
  <c r="R124" i="3"/>
  <c r="AA123" i="3"/>
  <c r="Z123" i="3"/>
  <c r="Y123" i="3"/>
  <c r="X123" i="3"/>
  <c r="U123" i="3"/>
  <c r="T123" i="3"/>
  <c r="AB123" i="3" s="1"/>
  <c r="R123" i="3"/>
  <c r="AA122" i="3"/>
  <c r="Z122" i="3"/>
  <c r="Y122" i="3"/>
  <c r="X122" i="3"/>
  <c r="U122" i="3"/>
  <c r="T122" i="3"/>
  <c r="AB122" i="3" s="1"/>
  <c r="R122" i="3"/>
  <c r="AA121" i="3"/>
  <c r="Z121" i="3"/>
  <c r="Y121" i="3"/>
  <c r="X121" i="3"/>
  <c r="U121" i="3"/>
  <c r="T121" i="3"/>
  <c r="R121" i="3"/>
  <c r="AA120" i="3"/>
  <c r="Z120" i="3"/>
  <c r="Y120" i="3"/>
  <c r="X120" i="3"/>
  <c r="U120" i="3"/>
  <c r="T120" i="3"/>
  <c r="R120" i="3"/>
  <c r="AA119" i="3"/>
  <c r="Z119" i="3"/>
  <c r="Y119" i="3"/>
  <c r="X119" i="3"/>
  <c r="U119" i="3"/>
  <c r="T119" i="3"/>
  <c r="R119" i="3"/>
  <c r="AA118" i="3"/>
  <c r="Z118" i="3"/>
  <c r="Y118" i="3"/>
  <c r="X118" i="3"/>
  <c r="U118" i="3"/>
  <c r="T118" i="3"/>
  <c r="R118" i="3"/>
  <c r="AA117" i="3"/>
  <c r="Z117" i="3"/>
  <c r="Y117" i="3"/>
  <c r="X117" i="3"/>
  <c r="U117" i="3"/>
  <c r="T117" i="3"/>
  <c r="AB117" i="3" s="1"/>
  <c r="R117" i="3"/>
  <c r="AA116" i="3"/>
  <c r="Z116" i="3"/>
  <c r="Y116" i="3"/>
  <c r="X116" i="3"/>
  <c r="U116" i="3"/>
  <c r="T116" i="3"/>
  <c r="AB116" i="3" s="1"/>
  <c r="R116" i="3"/>
  <c r="AA115" i="3"/>
  <c r="Z115" i="3"/>
  <c r="Y115" i="3"/>
  <c r="X115" i="3"/>
  <c r="U115" i="3"/>
  <c r="T115" i="3"/>
  <c r="AB115" i="3" s="1"/>
  <c r="R115" i="3"/>
  <c r="AA114" i="3"/>
  <c r="Z114" i="3"/>
  <c r="Y114" i="3"/>
  <c r="X114" i="3"/>
  <c r="U114" i="3"/>
  <c r="T114" i="3"/>
  <c r="AB114" i="3" s="1"/>
  <c r="R114" i="3"/>
  <c r="AA113" i="3"/>
  <c r="Z113" i="3"/>
  <c r="Y113" i="3"/>
  <c r="X113" i="3"/>
  <c r="U113" i="3"/>
  <c r="T113" i="3"/>
  <c r="R113" i="3"/>
  <c r="AA112" i="3"/>
  <c r="Z112" i="3"/>
  <c r="Y112" i="3"/>
  <c r="X112" i="3"/>
  <c r="U112" i="3"/>
  <c r="T112" i="3"/>
  <c r="R112" i="3"/>
  <c r="AA111" i="3"/>
  <c r="Z111" i="3"/>
  <c r="Y111" i="3"/>
  <c r="X111" i="3"/>
  <c r="U111" i="3"/>
  <c r="T111" i="3"/>
  <c r="R111" i="3"/>
  <c r="AA110" i="3"/>
  <c r="Z110" i="3"/>
  <c r="Y110" i="3"/>
  <c r="X110" i="3"/>
  <c r="U110" i="3"/>
  <c r="T110" i="3"/>
  <c r="R110" i="3"/>
  <c r="AA109" i="3"/>
  <c r="Z109" i="3"/>
  <c r="Y109" i="3"/>
  <c r="X109" i="3"/>
  <c r="U109" i="3"/>
  <c r="T109" i="3"/>
  <c r="AB109" i="3" s="1"/>
  <c r="R109" i="3"/>
  <c r="AA108" i="3"/>
  <c r="Z108" i="3"/>
  <c r="Y108" i="3"/>
  <c r="X108" i="3"/>
  <c r="U108" i="3"/>
  <c r="T108" i="3"/>
  <c r="AB108" i="3" s="1"/>
  <c r="R108" i="3"/>
  <c r="AA107" i="3"/>
  <c r="Z107" i="3"/>
  <c r="Y107" i="3"/>
  <c r="X107" i="3"/>
  <c r="U107" i="3"/>
  <c r="T107" i="3"/>
  <c r="AB107" i="3" s="1"/>
  <c r="R107" i="3"/>
  <c r="AA106" i="3"/>
  <c r="Z106" i="3"/>
  <c r="Y106" i="3"/>
  <c r="X106" i="3"/>
  <c r="U106" i="3"/>
  <c r="T106" i="3"/>
  <c r="AB106" i="3" s="1"/>
  <c r="R106" i="3"/>
  <c r="AA105" i="3"/>
  <c r="Z105" i="3"/>
  <c r="Y105" i="3"/>
  <c r="X105" i="3"/>
  <c r="U105" i="3"/>
  <c r="T105" i="3"/>
  <c r="R105" i="3"/>
  <c r="AA104" i="3"/>
  <c r="Z104" i="3"/>
  <c r="Y104" i="3"/>
  <c r="X104" i="3"/>
  <c r="U104" i="3"/>
  <c r="T104" i="3"/>
  <c r="R104" i="3"/>
  <c r="AA103" i="3"/>
  <c r="Z103" i="3"/>
  <c r="Y103" i="3"/>
  <c r="X103" i="3"/>
  <c r="U103" i="3"/>
  <c r="T103" i="3"/>
  <c r="R103" i="3"/>
  <c r="AA102" i="3"/>
  <c r="Z102" i="3"/>
  <c r="Y102" i="3"/>
  <c r="X102" i="3"/>
  <c r="U102" i="3"/>
  <c r="T102" i="3"/>
  <c r="R102" i="3"/>
  <c r="AA101" i="3"/>
  <c r="Z101" i="3"/>
  <c r="Y101" i="3"/>
  <c r="X101" i="3"/>
  <c r="U101" i="3"/>
  <c r="T101" i="3"/>
  <c r="AB101" i="3" s="1"/>
  <c r="R101" i="3"/>
  <c r="AA100" i="3"/>
  <c r="Z100" i="3"/>
  <c r="Y100" i="3"/>
  <c r="X100" i="3"/>
  <c r="U100" i="3"/>
  <c r="T100" i="3"/>
  <c r="AB100" i="3" s="1"/>
  <c r="R100" i="3"/>
  <c r="AA99" i="3"/>
  <c r="Z99" i="3"/>
  <c r="Y99" i="3"/>
  <c r="X99" i="3"/>
  <c r="U99" i="3"/>
  <c r="T99" i="3"/>
  <c r="AB99" i="3" s="1"/>
  <c r="R99" i="3"/>
  <c r="AA98" i="3"/>
  <c r="Z98" i="3"/>
  <c r="Y98" i="3"/>
  <c r="X98" i="3"/>
  <c r="U98" i="3"/>
  <c r="T98" i="3"/>
  <c r="AB98" i="3" s="1"/>
  <c r="R98" i="3"/>
  <c r="AA97" i="3"/>
  <c r="Z97" i="3"/>
  <c r="Y97" i="3"/>
  <c r="X97" i="3"/>
  <c r="U97" i="3"/>
  <c r="T97" i="3"/>
  <c r="R97" i="3"/>
  <c r="AA96" i="3"/>
  <c r="Z96" i="3"/>
  <c r="Y96" i="3"/>
  <c r="X96" i="3"/>
  <c r="U96" i="3"/>
  <c r="T96" i="3"/>
  <c r="R96" i="3"/>
  <c r="AA95" i="3"/>
  <c r="Z95" i="3"/>
  <c r="Y95" i="3"/>
  <c r="X95" i="3"/>
  <c r="U95" i="3"/>
  <c r="T95" i="3"/>
  <c r="R95" i="3"/>
  <c r="AA94" i="3"/>
  <c r="Z94" i="3"/>
  <c r="Y94" i="3"/>
  <c r="X94" i="3"/>
  <c r="U94" i="3"/>
  <c r="T94" i="3"/>
  <c r="R94" i="3"/>
  <c r="AA93" i="3"/>
  <c r="Z93" i="3"/>
  <c r="Y93" i="3"/>
  <c r="X93" i="3"/>
  <c r="U93" i="3"/>
  <c r="T93" i="3"/>
  <c r="AB93" i="3" s="1"/>
  <c r="R93" i="3"/>
  <c r="AA92" i="3"/>
  <c r="Z92" i="3"/>
  <c r="Y92" i="3"/>
  <c r="X92" i="3"/>
  <c r="U92" i="3"/>
  <c r="T92" i="3"/>
  <c r="AB92" i="3" s="1"/>
  <c r="R92" i="3"/>
  <c r="AA91" i="3"/>
  <c r="Z91" i="3"/>
  <c r="Y91" i="3"/>
  <c r="X91" i="3"/>
  <c r="U91" i="3"/>
  <c r="T91" i="3"/>
  <c r="AB91" i="3" s="1"/>
  <c r="R91" i="3"/>
  <c r="AA90" i="3"/>
  <c r="Z90" i="3"/>
  <c r="Y90" i="3"/>
  <c r="X90" i="3"/>
  <c r="U90" i="3"/>
  <c r="T90" i="3"/>
  <c r="AB90" i="3" s="1"/>
  <c r="R90" i="3"/>
  <c r="AA89" i="3"/>
  <c r="Z89" i="3"/>
  <c r="Y89" i="3"/>
  <c r="X89" i="3"/>
  <c r="U89" i="3"/>
  <c r="T89" i="3"/>
  <c r="R89" i="3"/>
  <c r="AA88" i="3"/>
  <c r="Z88" i="3"/>
  <c r="Y88" i="3"/>
  <c r="X88" i="3"/>
  <c r="U88" i="3"/>
  <c r="T88" i="3"/>
  <c r="R88" i="3"/>
  <c r="AA87" i="3"/>
  <c r="Z87" i="3"/>
  <c r="Y87" i="3"/>
  <c r="X87" i="3"/>
  <c r="U87" i="3"/>
  <c r="T87" i="3"/>
  <c r="R87" i="3"/>
  <c r="AA86" i="3"/>
  <c r="Z86" i="3"/>
  <c r="Y86" i="3"/>
  <c r="X86" i="3"/>
  <c r="U86" i="3"/>
  <c r="T86" i="3"/>
  <c r="R86" i="3"/>
  <c r="AA85" i="3"/>
  <c r="Z85" i="3"/>
  <c r="Y85" i="3"/>
  <c r="X85" i="3"/>
  <c r="U85" i="3"/>
  <c r="T85" i="3"/>
  <c r="AB85" i="3" s="1"/>
  <c r="R85" i="3"/>
  <c r="AA84" i="3"/>
  <c r="Z84" i="3"/>
  <c r="Y84" i="3"/>
  <c r="X84" i="3"/>
  <c r="U84" i="3"/>
  <c r="T84" i="3"/>
  <c r="AB84" i="3" s="1"/>
  <c r="R84" i="3"/>
  <c r="AA83" i="3"/>
  <c r="Z83" i="3"/>
  <c r="Y83" i="3"/>
  <c r="X83" i="3"/>
  <c r="U83" i="3"/>
  <c r="T83" i="3"/>
  <c r="AB83" i="3" s="1"/>
  <c r="R83" i="3"/>
  <c r="AA82" i="3"/>
  <c r="Z82" i="3"/>
  <c r="Y82" i="3"/>
  <c r="X82" i="3"/>
  <c r="U82" i="3"/>
  <c r="T82" i="3"/>
  <c r="AB82" i="3" s="1"/>
  <c r="R82" i="3"/>
  <c r="AA81" i="3"/>
  <c r="Z81" i="3"/>
  <c r="Y81" i="3"/>
  <c r="X81" i="3"/>
  <c r="U81" i="3"/>
  <c r="T81" i="3"/>
  <c r="R81" i="3"/>
  <c r="AA80" i="3"/>
  <c r="Z80" i="3"/>
  <c r="Y80" i="3"/>
  <c r="X80" i="3"/>
  <c r="U80" i="3"/>
  <c r="T80" i="3"/>
  <c r="R80" i="3"/>
  <c r="AA79" i="3"/>
  <c r="Z79" i="3"/>
  <c r="Y79" i="3"/>
  <c r="X79" i="3"/>
  <c r="U79" i="3"/>
  <c r="T79" i="3"/>
  <c r="R79" i="3"/>
  <c r="AA78" i="3"/>
  <c r="Z78" i="3"/>
  <c r="Y78" i="3"/>
  <c r="X78" i="3"/>
  <c r="U78" i="3"/>
  <c r="T78" i="3"/>
  <c r="R78" i="3"/>
  <c r="AA77" i="3"/>
  <c r="Z77" i="3"/>
  <c r="Y77" i="3"/>
  <c r="X77" i="3"/>
  <c r="U77" i="3"/>
  <c r="T77" i="3"/>
  <c r="AB77" i="3" s="1"/>
  <c r="R77" i="3"/>
  <c r="AA76" i="3"/>
  <c r="Z76" i="3"/>
  <c r="Y76" i="3"/>
  <c r="X76" i="3"/>
  <c r="U76" i="3"/>
  <c r="T76" i="3"/>
  <c r="AB76" i="3" s="1"/>
  <c r="R76" i="3"/>
  <c r="AA75" i="3"/>
  <c r="Z75" i="3"/>
  <c r="Y75" i="3"/>
  <c r="X75" i="3"/>
  <c r="U75" i="3"/>
  <c r="T75" i="3"/>
  <c r="AB75" i="3" s="1"/>
  <c r="R75" i="3"/>
  <c r="AA74" i="3"/>
  <c r="Z74" i="3"/>
  <c r="Y74" i="3"/>
  <c r="X74" i="3"/>
  <c r="U74" i="3"/>
  <c r="T74" i="3"/>
  <c r="AB74" i="3" s="1"/>
  <c r="R74" i="3"/>
  <c r="AA73" i="3"/>
  <c r="Z73" i="3"/>
  <c r="Y73" i="3"/>
  <c r="X73" i="3"/>
  <c r="U73" i="3"/>
  <c r="T73" i="3"/>
  <c r="R73" i="3"/>
  <c r="AA72" i="3"/>
  <c r="Z72" i="3"/>
  <c r="Y72" i="3"/>
  <c r="X72" i="3"/>
  <c r="U72" i="3"/>
  <c r="T72" i="3"/>
  <c r="R72" i="3"/>
  <c r="AA71" i="3"/>
  <c r="Z71" i="3"/>
  <c r="Y71" i="3"/>
  <c r="X71" i="3"/>
  <c r="U71" i="3"/>
  <c r="T71" i="3"/>
  <c r="R71" i="3"/>
  <c r="AA70" i="3"/>
  <c r="Z70" i="3"/>
  <c r="Y70" i="3"/>
  <c r="X70" i="3"/>
  <c r="U70" i="3"/>
  <c r="T70" i="3"/>
  <c r="R70" i="3"/>
  <c r="AA69" i="3"/>
  <c r="Z69" i="3"/>
  <c r="Y69" i="3"/>
  <c r="X69" i="3"/>
  <c r="U69" i="3"/>
  <c r="T69" i="3"/>
  <c r="AB69" i="3" s="1"/>
  <c r="R69" i="3"/>
  <c r="AA68" i="3"/>
  <c r="Z68" i="3"/>
  <c r="Y68" i="3"/>
  <c r="X68" i="3"/>
  <c r="U68" i="3"/>
  <c r="T68" i="3"/>
  <c r="AB68" i="3" s="1"/>
  <c r="R68" i="3"/>
  <c r="AA67" i="3"/>
  <c r="Z67" i="3"/>
  <c r="Y67" i="3"/>
  <c r="X67" i="3"/>
  <c r="U67" i="3"/>
  <c r="T67" i="3"/>
  <c r="AB67" i="3" s="1"/>
  <c r="R67" i="3"/>
  <c r="AA66" i="3"/>
  <c r="Z66" i="3"/>
  <c r="Y66" i="3"/>
  <c r="X66" i="3"/>
  <c r="U66" i="3"/>
  <c r="T66" i="3"/>
  <c r="AB66" i="3" s="1"/>
  <c r="R66" i="3"/>
  <c r="AA65" i="3"/>
  <c r="Z65" i="3"/>
  <c r="Y65" i="3"/>
  <c r="X65" i="3"/>
  <c r="U65" i="3"/>
  <c r="T65" i="3"/>
  <c r="R65" i="3"/>
  <c r="AA64" i="3"/>
  <c r="Z64" i="3"/>
  <c r="Y64" i="3"/>
  <c r="X64" i="3"/>
  <c r="U64" i="3"/>
  <c r="T64" i="3"/>
  <c r="R64" i="3"/>
  <c r="AA63" i="3"/>
  <c r="Z63" i="3"/>
  <c r="Y63" i="3"/>
  <c r="X63" i="3"/>
  <c r="U63" i="3"/>
  <c r="T63" i="3"/>
  <c r="R63" i="3"/>
  <c r="AA62" i="3"/>
  <c r="Z62" i="3"/>
  <c r="Y62" i="3"/>
  <c r="X62" i="3"/>
  <c r="U62" i="3"/>
  <c r="T62" i="3"/>
  <c r="R62" i="3"/>
  <c r="AA61" i="3"/>
  <c r="Z61" i="3"/>
  <c r="Y61" i="3"/>
  <c r="X61" i="3"/>
  <c r="U61" i="3"/>
  <c r="T61" i="3"/>
  <c r="AB61" i="3" s="1"/>
  <c r="R61" i="3"/>
  <c r="AA60" i="3"/>
  <c r="Z60" i="3"/>
  <c r="Y60" i="3"/>
  <c r="X60" i="3"/>
  <c r="U60" i="3"/>
  <c r="T60" i="3"/>
  <c r="AB60" i="3" s="1"/>
  <c r="R60" i="3"/>
  <c r="AA59" i="3"/>
  <c r="Z59" i="3"/>
  <c r="Y59" i="3"/>
  <c r="X59" i="3"/>
  <c r="U59" i="3"/>
  <c r="T59" i="3"/>
  <c r="AB59" i="3" s="1"/>
  <c r="R59" i="3"/>
  <c r="AA58" i="3"/>
  <c r="Z58" i="3"/>
  <c r="Y58" i="3"/>
  <c r="X58" i="3"/>
  <c r="U58" i="3"/>
  <c r="T58" i="3"/>
  <c r="AB58" i="3" s="1"/>
  <c r="R58" i="3"/>
  <c r="AA57" i="3"/>
  <c r="Z57" i="3"/>
  <c r="Y57" i="3"/>
  <c r="X57" i="3"/>
  <c r="U57" i="3"/>
  <c r="T57" i="3"/>
  <c r="R57" i="3"/>
  <c r="AA56" i="3"/>
  <c r="Z56" i="3"/>
  <c r="Y56" i="3"/>
  <c r="X56" i="3"/>
  <c r="U56" i="3"/>
  <c r="T56" i="3"/>
  <c r="R56" i="3"/>
  <c r="AA55" i="3"/>
  <c r="Z55" i="3"/>
  <c r="Y55" i="3"/>
  <c r="X55" i="3"/>
  <c r="U55" i="3"/>
  <c r="T55" i="3"/>
  <c r="R55" i="3"/>
  <c r="AA54" i="3"/>
  <c r="Z54" i="3"/>
  <c r="Y54" i="3"/>
  <c r="X54" i="3"/>
  <c r="U54" i="3"/>
  <c r="T54" i="3"/>
  <c r="R54" i="3"/>
  <c r="AA53" i="3"/>
  <c r="Z53" i="3"/>
  <c r="Y53" i="3"/>
  <c r="X53" i="3"/>
  <c r="U53" i="3"/>
  <c r="T53" i="3"/>
  <c r="AB53" i="3" s="1"/>
  <c r="R53" i="3"/>
  <c r="AA52" i="3"/>
  <c r="Z52" i="3"/>
  <c r="Y52" i="3"/>
  <c r="X52" i="3"/>
  <c r="U52" i="3"/>
  <c r="T52" i="3"/>
  <c r="AB52" i="3" s="1"/>
  <c r="R52" i="3"/>
  <c r="AA51" i="3"/>
  <c r="Z51" i="3"/>
  <c r="Y51" i="3"/>
  <c r="X51" i="3"/>
  <c r="U51" i="3"/>
  <c r="T51" i="3"/>
  <c r="AB51" i="3" s="1"/>
  <c r="R51" i="3"/>
  <c r="AA50" i="3"/>
  <c r="Z50" i="3"/>
  <c r="Y50" i="3"/>
  <c r="X50" i="3"/>
  <c r="U50" i="3"/>
  <c r="T50" i="3"/>
  <c r="AB50" i="3" s="1"/>
  <c r="R50" i="3"/>
  <c r="AA49" i="3"/>
  <c r="Z49" i="3"/>
  <c r="Y49" i="3"/>
  <c r="X49" i="3"/>
  <c r="U49" i="3"/>
  <c r="T49" i="3"/>
  <c r="R49" i="3"/>
  <c r="AA48" i="3"/>
  <c r="Z48" i="3"/>
  <c r="Y48" i="3"/>
  <c r="X48" i="3"/>
  <c r="U48" i="3"/>
  <c r="T48" i="3"/>
  <c r="R48" i="3"/>
  <c r="AA47" i="3"/>
  <c r="Z47" i="3"/>
  <c r="Y47" i="3"/>
  <c r="X47" i="3"/>
  <c r="U47" i="3"/>
  <c r="T47" i="3"/>
  <c r="R47" i="3"/>
  <c r="AA46" i="3"/>
  <c r="Z46" i="3"/>
  <c r="Y46" i="3"/>
  <c r="X46" i="3"/>
  <c r="U46" i="3"/>
  <c r="T46" i="3"/>
  <c r="R46" i="3"/>
  <c r="AA45" i="3"/>
  <c r="Z45" i="3"/>
  <c r="Y45" i="3"/>
  <c r="X45" i="3"/>
  <c r="U45" i="3"/>
  <c r="T45" i="3"/>
  <c r="AB45" i="3" s="1"/>
  <c r="R45" i="3"/>
  <c r="AA44" i="3"/>
  <c r="Z44" i="3"/>
  <c r="Y44" i="3"/>
  <c r="X44" i="3"/>
  <c r="U44" i="3"/>
  <c r="T44" i="3"/>
  <c r="AB44" i="3" s="1"/>
  <c r="R44" i="3"/>
  <c r="AA43" i="3"/>
  <c r="Z43" i="3"/>
  <c r="Y43" i="3"/>
  <c r="X43" i="3"/>
  <c r="U43" i="3"/>
  <c r="T43" i="3"/>
  <c r="AB43" i="3" s="1"/>
  <c r="R43" i="3"/>
  <c r="AA42" i="3"/>
  <c r="Z42" i="3"/>
  <c r="Y42" i="3"/>
  <c r="X42" i="3"/>
  <c r="U42" i="3"/>
  <c r="T42" i="3"/>
  <c r="AB42" i="3" s="1"/>
  <c r="R42" i="3"/>
  <c r="AA41" i="3"/>
  <c r="Z41" i="3"/>
  <c r="Y41" i="3"/>
  <c r="X41" i="3"/>
  <c r="U41" i="3"/>
  <c r="T41" i="3"/>
  <c r="R41" i="3"/>
  <c r="AA40" i="3"/>
  <c r="Z40" i="3"/>
  <c r="Y40" i="3"/>
  <c r="X40" i="3"/>
  <c r="U40" i="3"/>
  <c r="T40" i="3"/>
  <c r="R40" i="3"/>
  <c r="AA39" i="3"/>
  <c r="Z39" i="3"/>
  <c r="Y39" i="3"/>
  <c r="X39" i="3"/>
  <c r="U39" i="3"/>
  <c r="T39" i="3"/>
  <c r="R39" i="3"/>
  <c r="AA38" i="3"/>
  <c r="Z38" i="3"/>
  <c r="Y38" i="3"/>
  <c r="X38" i="3"/>
  <c r="U38" i="3"/>
  <c r="T38" i="3"/>
  <c r="R38" i="3"/>
  <c r="AA37" i="3"/>
  <c r="Z37" i="3"/>
  <c r="Y37" i="3"/>
  <c r="X37" i="3"/>
  <c r="U37" i="3"/>
  <c r="T37" i="3"/>
  <c r="AB37" i="3" s="1"/>
  <c r="R37" i="3"/>
  <c r="AA36" i="3"/>
  <c r="Z36" i="3"/>
  <c r="Y36" i="3"/>
  <c r="X36" i="3"/>
  <c r="U36" i="3"/>
  <c r="T36" i="3"/>
  <c r="AB36" i="3" s="1"/>
  <c r="R36" i="3"/>
  <c r="AA35" i="3"/>
  <c r="Z35" i="3"/>
  <c r="Y35" i="3"/>
  <c r="X35" i="3"/>
  <c r="U35" i="3"/>
  <c r="T35" i="3"/>
  <c r="AB35" i="3" s="1"/>
  <c r="R35" i="3"/>
  <c r="AA34" i="3"/>
  <c r="Z34" i="3"/>
  <c r="Y34" i="3"/>
  <c r="X34" i="3"/>
  <c r="U34" i="3"/>
  <c r="T34" i="3"/>
  <c r="AB34" i="3" s="1"/>
  <c r="R34" i="3"/>
  <c r="AA33" i="3"/>
  <c r="Z33" i="3"/>
  <c r="Y33" i="3"/>
  <c r="X33" i="3"/>
  <c r="U33" i="3"/>
  <c r="T33" i="3"/>
  <c r="R33" i="3"/>
  <c r="AA32" i="3"/>
  <c r="Z32" i="3"/>
  <c r="Y32" i="3"/>
  <c r="X32" i="3"/>
  <c r="U32" i="3"/>
  <c r="T32" i="3"/>
  <c r="R32" i="3"/>
  <c r="AA31" i="3"/>
  <c r="Z31" i="3"/>
  <c r="Y31" i="3"/>
  <c r="X31" i="3"/>
  <c r="U31" i="3"/>
  <c r="T31" i="3"/>
  <c r="R31" i="3"/>
  <c r="AA30" i="3"/>
  <c r="Z30" i="3"/>
  <c r="Y30" i="3"/>
  <c r="X30" i="3"/>
  <c r="U30" i="3"/>
  <c r="T30" i="3"/>
  <c r="R30" i="3"/>
  <c r="AA29" i="3"/>
  <c r="Z29" i="3"/>
  <c r="Y29" i="3"/>
  <c r="X29" i="3"/>
  <c r="U29" i="3"/>
  <c r="T29" i="3"/>
  <c r="AB29" i="3" s="1"/>
  <c r="R29" i="3"/>
  <c r="AA28" i="3"/>
  <c r="Z28" i="3"/>
  <c r="Y28" i="3"/>
  <c r="X28" i="3"/>
  <c r="U28" i="3"/>
  <c r="T28" i="3"/>
  <c r="AB28" i="3" s="1"/>
  <c r="R28" i="3"/>
  <c r="AA27" i="3"/>
  <c r="Z27" i="3"/>
  <c r="Y27" i="3"/>
  <c r="X27" i="3"/>
  <c r="U27" i="3"/>
  <c r="T27" i="3"/>
  <c r="AB27" i="3" s="1"/>
  <c r="R27" i="3"/>
  <c r="AA26" i="3"/>
  <c r="Z26" i="3"/>
  <c r="Y26" i="3"/>
  <c r="X26" i="3"/>
  <c r="U26" i="3"/>
  <c r="T26" i="3"/>
  <c r="AB26" i="3" s="1"/>
  <c r="R26" i="3"/>
  <c r="AA25" i="3"/>
  <c r="Z25" i="3"/>
  <c r="Y25" i="3"/>
  <c r="X25" i="3"/>
  <c r="U25" i="3"/>
  <c r="T25" i="3"/>
  <c r="R25" i="3"/>
  <c r="AA24" i="3"/>
  <c r="Z24" i="3"/>
  <c r="Y24" i="3"/>
  <c r="X24" i="3"/>
  <c r="U24" i="3"/>
  <c r="T24" i="3"/>
  <c r="R24" i="3"/>
  <c r="AA23" i="3"/>
  <c r="Z23" i="3"/>
  <c r="Y23" i="3"/>
  <c r="X23" i="3"/>
  <c r="U23" i="3"/>
  <c r="T23" i="3"/>
  <c r="R23" i="3"/>
  <c r="AA22" i="3"/>
  <c r="Z22" i="3"/>
  <c r="Y22" i="3"/>
  <c r="X22" i="3"/>
  <c r="U22" i="3"/>
  <c r="T22" i="3"/>
  <c r="R22" i="3"/>
  <c r="AA21" i="3"/>
  <c r="Z21" i="3"/>
  <c r="Y21" i="3"/>
  <c r="X21" i="3"/>
  <c r="U21" i="3"/>
  <c r="T21" i="3"/>
  <c r="AB21" i="3" s="1"/>
  <c r="R21" i="3"/>
  <c r="AA20" i="3"/>
  <c r="Z20" i="3"/>
  <c r="Y20" i="3"/>
  <c r="X20" i="3"/>
  <c r="U20" i="3"/>
  <c r="T20" i="3"/>
  <c r="AB20" i="3" s="1"/>
  <c r="R20" i="3"/>
  <c r="AA19" i="3"/>
  <c r="Z19" i="3"/>
  <c r="Y19" i="3"/>
  <c r="X19" i="3"/>
  <c r="U19" i="3"/>
  <c r="T19" i="3"/>
  <c r="AB19" i="3" s="1"/>
  <c r="R19" i="3"/>
  <c r="AA18" i="3"/>
  <c r="Z18" i="3"/>
  <c r="Y18" i="3"/>
  <c r="X18" i="3"/>
  <c r="U18" i="3"/>
  <c r="T18" i="3"/>
  <c r="AB18" i="3" s="1"/>
  <c r="R18" i="3"/>
  <c r="AA17" i="3"/>
  <c r="Z17" i="3"/>
  <c r="Y17" i="3"/>
  <c r="X17" i="3"/>
  <c r="U17" i="3"/>
  <c r="T17" i="3"/>
  <c r="R17" i="3"/>
  <c r="AA16" i="3"/>
  <c r="Z16" i="3"/>
  <c r="Y16" i="3"/>
  <c r="X16" i="3"/>
  <c r="U16" i="3"/>
  <c r="T16" i="3"/>
  <c r="R16" i="3"/>
  <c r="AA15" i="3"/>
  <c r="Z15" i="3"/>
  <c r="Y15" i="3"/>
  <c r="X15" i="3"/>
  <c r="U15" i="3"/>
  <c r="T15" i="3"/>
  <c r="R15" i="3"/>
  <c r="AA14" i="3"/>
  <c r="Z14" i="3"/>
  <c r="Y14" i="3"/>
  <c r="X14" i="3"/>
  <c r="U14" i="3"/>
  <c r="T14" i="3"/>
  <c r="R14" i="3"/>
  <c r="AA13" i="3"/>
  <c r="Z13" i="3"/>
  <c r="Y13" i="3"/>
  <c r="X13" i="3"/>
  <c r="U13" i="3"/>
  <c r="T13" i="3"/>
  <c r="AB13" i="3" s="1"/>
  <c r="R13" i="3"/>
  <c r="AA12" i="3"/>
  <c r="Z12" i="3"/>
  <c r="Y12" i="3"/>
  <c r="X12" i="3"/>
  <c r="U12" i="3"/>
  <c r="T12" i="3"/>
  <c r="AB12" i="3" s="1"/>
  <c r="R12" i="3"/>
  <c r="AA11" i="3"/>
  <c r="Z11" i="3"/>
  <c r="Y11" i="3"/>
  <c r="X11" i="3"/>
  <c r="U11" i="3"/>
  <c r="T11" i="3"/>
  <c r="AB11" i="3" s="1"/>
  <c r="R11" i="3"/>
  <c r="AA10" i="3"/>
  <c r="Z10" i="3"/>
  <c r="Y10" i="3"/>
  <c r="X10" i="3"/>
  <c r="U10" i="3"/>
  <c r="T10" i="3"/>
  <c r="AB10" i="3" s="1"/>
  <c r="R10" i="3"/>
  <c r="AA9" i="3"/>
  <c r="Z9" i="3"/>
  <c r="Y9" i="3"/>
  <c r="X9" i="3"/>
  <c r="U9" i="3"/>
  <c r="T9" i="3"/>
  <c r="R9" i="3"/>
  <c r="L202" i="7"/>
  <c r="K202" i="7"/>
  <c r="J202" i="7"/>
  <c r="L201" i="7"/>
  <c r="K201" i="7"/>
  <c r="J201" i="7"/>
  <c r="L200" i="7"/>
  <c r="K200" i="7"/>
  <c r="J200" i="7"/>
  <c r="L199" i="7"/>
  <c r="K199" i="7"/>
  <c r="J199" i="7"/>
  <c r="L198" i="7"/>
  <c r="K198" i="7"/>
  <c r="J198" i="7"/>
  <c r="L197" i="7"/>
  <c r="K197" i="7"/>
  <c r="J197" i="7"/>
  <c r="L196" i="7"/>
  <c r="K196" i="7"/>
  <c r="J196" i="7"/>
  <c r="L195" i="7"/>
  <c r="K195" i="7"/>
  <c r="J195" i="7"/>
  <c r="L194" i="7"/>
  <c r="K194" i="7"/>
  <c r="J194" i="7"/>
  <c r="L193" i="7"/>
  <c r="K193" i="7"/>
  <c r="J193" i="7"/>
  <c r="L192" i="7"/>
  <c r="K192" i="7"/>
  <c r="J192" i="7"/>
  <c r="L191" i="7"/>
  <c r="K191" i="7"/>
  <c r="J191" i="7"/>
  <c r="L190" i="7"/>
  <c r="K190" i="7"/>
  <c r="J190" i="7"/>
  <c r="L189" i="7"/>
  <c r="K189" i="7"/>
  <c r="J189" i="7"/>
  <c r="L188" i="7"/>
  <c r="K188" i="7"/>
  <c r="J188" i="7"/>
  <c r="L187" i="7"/>
  <c r="K187" i="7"/>
  <c r="J187" i="7"/>
  <c r="L186" i="7"/>
  <c r="K186" i="7"/>
  <c r="J186" i="7"/>
  <c r="L185" i="7"/>
  <c r="K185" i="7"/>
  <c r="J185" i="7"/>
  <c r="L184" i="7"/>
  <c r="K184" i="7"/>
  <c r="J184" i="7"/>
  <c r="L183" i="7"/>
  <c r="K183" i="7"/>
  <c r="J183" i="7"/>
  <c r="L182" i="7"/>
  <c r="K182" i="7"/>
  <c r="J182" i="7"/>
  <c r="L181" i="7"/>
  <c r="K181" i="7"/>
  <c r="J181" i="7"/>
  <c r="L180" i="7"/>
  <c r="K180" i="7"/>
  <c r="J180" i="7"/>
  <c r="L179" i="7"/>
  <c r="K179" i="7"/>
  <c r="J179" i="7"/>
  <c r="L178" i="7"/>
  <c r="K178" i="7"/>
  <c r="J178" i="7"/>
  <c r="L177" i="7"/>
  <c r="K177" i="7"/>
  <c r="J177" i="7"/>
  <c r="L176" i="7"/>
  <c r="K176" i="7"/>
  <c r="J176" i="7"/>
  <c r="L175" i="7"/>
  <c r="K175" i="7"/>
  <c r="J175" i="7"/>
  <c r="L174" i="7"/>
  <c r="K174" i="7"/>
  <c r="J174" i="7"/>
  <c r="L173" i="7"/>
  <c r="K173" i="7"/>
  <c r="J173" i="7"/>
  <c r="L172" i="7"/>
  <c r="K172" i="7"/>
  <c r="J172" i="7"/>
  <c r="L171" i="7"/>
  <c r="K171" i="7"/>
  <c r="J171" i="7"/>
  <c r="L170" i="7"/>
  <c r="K170" i="7"/>
  <c r="J170" i="7"/>
  <c r="L169" i="7"/>
  <c r="K169" i="7"/>
  <c r="J169" i="7"/>
  <c r="L168" i="7"/>
  <c r="K168" i="7"/>
  <c r="J168" i="7"/>
  <c r="L167" i="7"/>
  <c r="K167" i="7"/>
  <c r="J167" i="7"/>
  <c r="L166" i="7"/>
  <c r="K166" i="7"/>
  <c r="J166" i="7"/>
  <c r="L165" i="7"/>
  <c r="K165" i="7"/>
  <c r="J165" i="7"/>
  <c r="L164" i="7"/>
  <c r="K164" i="7"/>
  <c r="J164" i="7"/>
  <c r="L163" i="7"/>
  <c r="K163" i="7"/>
  <c r="J163" i="7"/>
  <c r="L162" i="7"/>
  <c r="K162" i="7"/>
  <c r="J162" i="7"/>
  <c r="L161" i="7"/>
  <c r="K161" i="7"/>
  <c r="J161" i="7"/>
  <c r="L160" i="7"/>
  <c r="K160" i="7"/>
  <c r="J160" i="7"/>
  <c r="L159" i="7"/>
  <c r="K159" i="7"/>
  <c r="J159" i="7"/>
  <c r="L158" i="7"/>
  <c r="K158" i="7"/>
  <c r="J158" i="7"/>
  <c r="L157" i="7"/>
  <c r="K157" i="7"/>
  <c r="J157" i="7"/>
  <c r="L156" i="7"/>
  <c r="K156" i="7"/>
  <c r="J156" i="7"/>
  <c r="L155" i="7"/>
  <c r="K155" i="7"/>
  <c r="J155" i="7"/>
  <c r="L154" i="7"/>
  <c r="K154" i="7"/>
  <c r="J154" i="7"/>
  <c r="L153" i="7"/>
  <c r="K153" i="7"/>
  <c r="J153" i="7"/>
  <c r="L152" i="7"/>
  <c r="K152" i="7"/>
  <c r="J152" i="7"/>
  <c r="L151" i="7"/>
  <c r="K151" i="7"/>
  <c r="J151" i="7"/>
  <c r="L150" i="7"/>
  <c r="K150" i="7"/>
  <c r="J150" i="7"/>
  <c r="L149" i="7"/>
  <c r="K149" i="7"/>
  <c r="J149" i="7"/>
  <c r="L148" i="7"/>
  <c r="K148" i="7"/>
  <c r="J148" i="7"/>
  <c r="L147" i="7"/>
  <c r="K147" i="7"/>
  <c r="J147" i="7"/>
  <c r="L146" i="7"/>
  <c r="K146" i="7"/>
  <c r="J146" i="7"/>
  <c r="L145" i="7"/>
  <c r="K145" i="7"/>
  <c r="J145" i="7"/>
  <c r="L144" i="7"/>
  <c r="K144" i="7"/>
  <c r="J144" i="7"/>
  <c r="L143" i="7"/>
  <c r="K143" i="7"/>
  <c r="J143" i="7"/>
  <c r="L142" i="7"/>
  <c r="K142" i="7"/>
  <c r="J142" i="7"/>
  <c r="L141" i="7"/>
  <c r="K141" i="7"/>
  <c r="J141" i="7"/>
  <c r="L140" i="7"/>
  <c r="K140" i="7"/>
  <c r="J140" i="7"/>
  <c r="L139" i="7"/>
  <c r="K139" i="7"/>
  <c r="J139" i="7"/>
  <c r="L138" i="7"/>
  <c r="K138" i="7"/>
  <c r="J138" i="7"/>
  <c r="L137" i="7"/>
  <c r="K137" i="7"/>
  <c r="J137" i="7"/>
  <c r="L136" i="7"/>
  <c r="K136" i="7"/>
  <c r="J136" i="7"/>
  <c r="L135" i="7"/>
  <c r="K135" i="7"/>
  <c r="J135" i="7"/>
  <c r="L134" i="7"/>
  <c r="K134" i="7"/>
  <c r="J134" i="7"/>
  <c r="L133" i="7"/>
  <c r="K133" i="7"/>
  <c r="J133" i="7"/>
  <c r="L132" i="7"/>
  <c r="K132" i="7"/>
  <c r="J132" i="7"/>
  <c r="L131" i="7"/>
  <c r="K131" i="7"/>
  <c r="J131" i="7"/>
  <c r="L130" i="7"/>
  <c r="K130" i="7"/>
  <c r="J130" i="7"/>
  <c r="L129" i="7"/>
  <c r="K129" i="7"/>
  <c r="J129" i="7"/>
  <c r="L128" i="7"/>
  <c r="K128" i="7"/>
  <c r="J128" i="7"/>
  <c r="L127" i="7"/>
  <c r="K127" i="7"/>
  <c r="J127" i="7"/>
  <c r="L126" i="7"/>
  <c r="K126" i="7"/>
  <c r="J126" i="7"/>
  <c r="L125" i="7"/>
  <c r="K125" i="7"/>
  <c r="J125" i="7"/>
  <c r="L124" i="7"/>
  <c r="K124" i="7"/>
  <c r="J124" i="7"/>
  <c r="L123" i="7"/>
  <c r="K123" i="7"/>
  <c r="J123" i="7"/>
  <c r="L122" i="7"/>
  <c r="K122" i="7"/>
  <c r="J122" i="7"/>
  <c r="L121" i="7"/>
  <c r="K121" i="7"/>
  <c r="J121" i="7"/>
  <c r="L120" i="7"/>
  <c r="K120" i="7"/>
  <c r="J120" i="7"/>
  <c r="L119" i="7"/>
  <c r="K119" i="7"/>
  <c r="J119" i="7"/>
  <c r="L118" i="7"/>
  <c r="K118" i="7"/>
  <c r="J118" i="7"/>
  <c r="L117" i="7"/>
  <c r="K117" i="7"/>
  <c r="J117" i="7"/>
  <c r="L116" i="7"/>
  <c r="K116" i="7"/>
  <c r="J116" i="7"/>
  <c r="L115" i="7"/>
  <c r="K115" i="7"/>
  <c r="J115" i="7"/>
  <c r="L114" i="7"/>
  <c r="K114" i="7"/>
  <c r="J114" i="7"/>
  <c r="L113" i="7"/>
  <c r="K113" i="7"/>
  <c r="J113" i="7"/>
  <c r="L112" i="7"/>
  <c r="K112" i="7"/>
  <c r="J112" i="7"/>
  <c r="L111" i="7"/>
  <c r="K111" i="7"/>
  <c r="J111" i="7"/>
  <c r="L110" i="7"/>
  <c r="K110" i="7"/>
  <c r="J110" i="7"/>
  <c r="L109" i="7"/>
  <c r="K109" i="7"/>
  <c r="J109" i="7"/>
  <c r="L108" i="7"/>
  <c r="K108" i="7"/>
  <c r="J108" i="7"/>
  <c r="L107" i="7"/>
  <c r="K107" i="7"/>
  <c r="J107" i="7"/>
  <c r="L106" i="7"/>
  <c r="K106" i="7"/>
  <c r="J106" i="7"/>
  <c r="L105" i="7"/>
  <c r="K105" i="7"/>
  <c r="J105" i="7"/>
  <c r="L104" i="7"/>
  <c r="K104" i="7"/>
  <c r="J104" i="7"/>
  <c r="L103" i="7"/>
  <c r="K103" i="7"/>
  <c r="J103" i="7"/>
  <c r="L102" i="7"/>
  <c r="K102" i="7"/>
  <c r="J102" i="7"/>
  <c r="L101" i="7"/>
  <c r="K101" i="7"/>
  <c r="J101" i="7"/>
  <c r="L100" i="7"/>
  <c r="K100" i="7"/>
  <c r="J100" i="7"/>
  <c r="L99" i="7"/>
  <c r="K99" i="7"/>
  <c r="J99" i="7"/>
  <c r="L98" i="7"/>
  <c r="K98" i="7"/>
  <c r="J98" i="7"/>
  <c r="L97" i="7"/>
  <c r="K97" i="7"/>
  <c r="J97" i="7"/>
  <c r="L96" i="7"/>
  <c r="K96" i="7"/>
  <c r="J96" i="7"/>
  <c r="L95" i="7"/>
  <c r="K95" i="7"/>
  <c r="J95" i="7"/>
  <c r="L94" i="7"/>
  <c r="K94" i="7"/>
  <c r="J94" i="7"/>
  <c r="L93" i="7"/>
  <c r="K93" i="7"/>
  <c r="J93" i="7"/>
  <c r="L92" i="7"/>
  <c r="K92" i="7"/>
  <c r="J92" i="7"/>
  <c r="L91" i="7"/>
  <c r="K91" i="7"/>
  <c r="J91" i="7"/>
  <c r="L90" i="7"/>
  <c r="K90" i="7"/>
  <c r="J90" i="7"/>
  <c r="L89" i="7"/>
  <c r="K89" i="7"/>
  <c r="J89" i="7"/>
  <c r="L88" i="7"/>
  <c r="K88" i="7"/>
  <c r="J88" i="7"/>
  <c r="L87" i="7"/>
  <c r="K87" i="7"/>
  <c r="J87" i="7"/>
  <c r="L86" i="7"/>
  <c r="K86" i="7"/>
  <c r="J86" i="7"/>
  <c r="L85" i="7"/>
  <c r="K85" i="7"/>
  <c r="J85" i="7"/>
  <c r="L84" i="7"/>
  <c r="K84" i="7"/>
  <c r="J84" i="7"/>
  <c r="L83" i="7"/>
  <c r="K83" i="7"/>
  <c r="J83" i="7"/>
  <c r="L82" i="7"/>
  <c r="K82" i="7"/>
  <c r="J82" i="7"/>
  <c r="L81" i="7"/>
  <c r="K81" i="7"/>
  <c r="J81" i="7"/>
  <c r="L80" i="7"/>
  <c r="K80" i="7"/>
  <c r="J80" i="7"/>
  <c r="L79" i="7"/>
  <c r="K79" i="7"/>
  <c r="J79" i="7"/>
  <c r="L78" i="7"/>
  <c r="K78" i="7"/>
  <c r="J78" i="7"/>
  <c r="L77" i="7"/>
  <c r="K77" i="7"/>
  <c r="J77" i="7"/>
  <c r="L76" i="7"/>
  <c r="K76" i="7"/>
  <c r="J76" i="7"/>
  <c r="L75" i="7"/>
  <c r="K75" i="7"/>
  <c r="J75" i="7"/>
  <c r="L74" i="7"/>
  <c r="K74" i="7"/>
  <c r="J74" i="7"/>
  <c r="L73" i="7"/>
  <c r="K73" i="7"/>
  <c r="J73" i="7"/>
  <c r="L72" i="7"/>
  <c r="K72" i="7"/>
  <c r="J72" i="7"/>
  <c r="L71" i="7"/>
  <c r="K71" i="7"/>
  <c r="J71" i="7"/>
  <c r="L70" i="7"/>
  <c r="K70" i="7"/>
  <c r="J70" i="7"/>
  <c r="L69" i="7"/>
  <c r="K69" i="7"/>
  <c r="J69" i="7"/>
  <c r="L68" i="7"/>
  <c r="K68" i="7"/>
  <c r="J68" i="7"/>
  <c r="L67" i="7"/>
  <c r="K67" i="7"/>
  <c r="J67" i="7"/>
  <c r="L66" i="7"/>
  <c r="K66" i="7"/>
  <c r="J66" i="7"/>
  <c r="L65" i="7"/>
  <c r="K65" i="7"/>
  <c r="J65" i="7"/>
  <c r="L64" i="7"/>
  <c r="K64" i="7"/>
  <c r="J64" i="7"/>
  <c r="L63" i="7"/>
  <c r="K63" i="7"/>
  <c r="J63" i="7"/>
  <c r="L62" i="7"/>
  <c r="K62" i="7"/>
  <c r="J62" i="7"/>
  <c r="L61" i="7"/>
  <c r="K61" i="7"/>
  <c r="J61" i="7"/>
  <c r="L60" i="7"/>
  <c r="K60" i="7"/>
  <c r="J60" i="7"/>
  <c r="L59" i="7"/>
  <c r="K59" i="7"/>
  <c r="J59" i="7"/>
  <c r="L58" i="7"/>
  <c r="K58" i="7"/>
  <c r="J58" i="7"/>
  <c r="L57" i="7"/>
  <c r="K57" i="7"/>
  <c r="J57" i="7"/>
  <c r="L56" i="7"/>
  <c r="K56" i="7"/>
  <c r="J56" i="7"/>
  <c r="L55" i="7"/>
  <c r="K55" i="7"/>
  <c r="J55" i="7"/>
  <c r="L54" i="7"/>
  <c r="K54" i="7"/>
  <c r="J54" i="7"/>
  <c r="L53" i="7"/>
  <c r="K53" i="7"/>
  <c r="J53" i="7"/>
  <c r="L52" i="7"/>
  <c r="K52" i="7"/>
  <c r="J52" i="7"/>
  <c r="L51" i="7"/>
  <c r="K51" i="7"/>
  <c r="J51" i="7"/>
  <c r="L50" i="7"/>
  <c r="K50" i="7"/>
  <c r="J50" i="7"/>
  <c r="L49" i="7"/>
  <c r="K49" i="7"/>
  <c r="J49" i="7"/>
  <c r="L48" i="7"/>
  <c r="K48" i="7"/>
  <c r="J48" i="7"/>
  <c r="L47" i="7"/>
  <c r="K47" i="7"/>
  <c r="J47" i="7"/>
  <c r="L46" i="7"/>
  <c r="K46" i="7"/>
  <c r="J46" i="7"/>
  <c r="L45" i="7"/>
  <c r="K45" i="7"/>
  <c r="J45" i="7"/>
  <c r="L44" i="7"/>
  <c r="K44" i="7"/>
  <c r="J44" i="7"/>
  <c r="L43" i="7"/>
  <c r="K43" i="7"/>
  <c r="J43" i="7"/>
  <c r="L42" i="7"/>
  <c r="K42" i="7"/>
  <c r="J42" i="7"/>
  <c r="L41" i="7"/>
  <c r="K41" i="7"/>
  <c r="J41" i="7"/>
  <c r="L40" i="7"/>
  <c r="K40" i="7"/>
  <c r="J40" i="7"/>
  <c r="L39" i="7"/>
  <c r="K39" i="7"/>
  <c r="J39" i="7"/>
  <c r="L38" i="7"/>
  <c r="K38" i="7"/>
  <c r="J38" i="7"/>
  <c r="L37" i="7"/>
  <c r="K37" i="7"/>
  <c r="J37" i="7"/>
  <c r="L36" i="7"/>
  <c r="K36" i="7"/>
  <c r="J36" i="7"/>
  <c r="L35" i="7"/>
  <c r="K35" i="7"/>
  <c r="J35" i="7"/>
  <c r="L34" i="7"/>
  <c r="K34" i="7"/>
  <c r="J34" i="7"/>
  <c r="L33" i="7"/>
  <c r="K33" i="7"/>
  <c r="J33" i="7"/>
  <c r="L32" i="7"/>
  <c r="K32" i="7"/>
  <c r="J32" i="7"/>
  <c r="L31" i="7"/>
  <c r="K31" i="7"/>
  <c r="J31" i="7"/>
  <c r="L30" i="7"/>
  <c r="K30" i="7"/>
  <c r="J30" i="7"/>
  <c r="L29" i="7"/>
  <c r="K29" i="7"/>
  <c r="J29" i="7"/>
  <c r="L28" i="7"/>
  <c r="K28" i="7"/>
  <c r="J28" i="7"/>
  <c r="L27" i="7"/>
  <c r="K27" i="7"/>
  <c r="J27" i="7"/>
  <c r="L26" i="7"/>
  <c r="K26" i="7"/>
  <c r="J26" i="7"/>
  <c r="L25" i="7"/>
  <c r="K25" i="7"/>
  <c r="J25" i="7"/>
  <c r="L24" i="7"/>
  <c r="K24" i="7"/>
  <c r="J24" i="7"/>
  <c r="L23" i="7"/>
  <c r="K23" i="7"/>
  <c r="J23" i="7"/>
  <c r="L22" i="7"/>
  <c r="K22" i="7"/>
  <c r="J22" i="7"/>
  <c r="L21" i="7"/>
  <c r="K21" i="7"/>
  <c r="J21" i="7"/>
  <c r="L20" i="7"/>
  <c r="K20" i="7"/>
  <c r="J20" i="7"/>
  <c r="L19" i="7"/>
  <c r="K19" i="7"/>
  <c r="J19" i="7"/>
  <c r="L18" i="7"/>
  <c r="K18" i="7"/>
  <c r="J18" i="7"/>
  <c r="L17" i="7"/>
  <c r="K17" i="7"/>
  <c r="J17" i="7"/>
  <c r="L16" i="7"/>
  <c r="K16" i="7"/>
  <c r="J16" i="7"/>
  <c r="L15" i="7"/>
  <c r="K15" i="7"/>
  <c r="J15" i="7"/>
  <c r="L14" i="7"/>
  <c r="K14" i="7"/>
  <c r="J14" i="7"/>
  <c r="L13" i="7"/>
  <c r="K13" i="7"/>
  <c r="J13" i="7"/>
  <c r="L12" i="7"/>
  <c r="K12" i="7"/>
  <c r="J12" i="7"/>
  <c r="L11" i="7"/>
  <c r="K11" i="7"/>
  <c r="J11" i="7"/>
  <c r="L10" i="7"/>
  <c r="K10" i="7"/>
  <c r="J10" i="7"/>
  <c r="L9" i="7"/>
  <c r="K9" i="7"/>
  <c r="J9" i="7"/>
  <c r="L8" i="7"/>
  <c r="K8" i="7"/>
  <c r="J8" i="7"/>
  <c r="L7" i="7"/>
  <c r="K7" i="7"/>
  <c r="J7" i="7"/>
  <c r="L6" i="7"/>
  <c r="K6" i="7"/>
  <c r="J6" i="7"/>
  <c r="K203" i="25"/>
  <c r="J203" i="25"/>
  <c r="K202" i="25"/>
  <c r="J202" i="25"/>
  <c r="K201" i="25"/>
  <c r="J201" i="25"/>
  <c r="K200" i="25"/>
  <c r="J200" i="25"/>
  <c r="I200" i="25" s="1"/>
  <c r="K199" i="25"/>
  <c r="J199" i="25"/>
  <c r="K198" i="25"/>
  <c r="J198" i="25"/>
  <c r="K197" i="25"/>
  <c r="J197" i="25"/>
  <c r="K196" i="25"/>
  <c r="J196" i="25"/>
  <c r="I196" i="25" s="1"/>
  <c r="K195" i="25"/>
  <c r="J195" i="25"/>
  <c r="K194" i="25"/>
  <c r="J194" i="25"/>
  <c r="K193" i="25"/>
  <c r="J193" i="25"/>
  <c r="K192" i="25"/>
  <c r="J192" i="25"/>
  <c r="I192" i="25" s="1"/>
  <c r="K191" i="25"/>
  <c r="J191" i="25"/>
  <c r="K190" i="25"/>
  <c r="J190" i="25"/>
  <c r="K189" i="25"/>
  <c r="J189" i="25"/>
  <c r="K188" i="25"/>
  <c r="J188" i="25"/>
  <c r="I188" i="25" s="1"/>
  <c r="K187" i="25"/>
  <c r="J187" i="25"/>
  <c r="K186" i="25"/>
  <c r="J186" i="25"/>
  <c r="K185" i="25"/>
  <c r="J185" i="25"/>
  <c r="K184" i="25"/>
  <c r="J184" i="25"/>
  <c r="I184" i="25" s="1"/>
  <c r="K183" i="25"/>
  <c r="J183" i="25"/>
  <c r="K182" i="25"/>
  <c r="J182" i="25"/>
  <c r="K181" i="25"/>
  <c r="J181" i="25"/>
  <c r="K180" i="25"/>
  <c r="J180" i="25"/>
  <c r="I180" i="25" s="1"/>
  <c r="K179" i="25"/>
  <c r="J179" i="25"/>
  <c r="K178" i="25"/>
  <c r="J178" i="25"/>
  <c r="K177" i="25"/>
  <c r="J177" i="25"/>
  <c r="K176" i="25"/>
  <c r="J176" i="25"/>
  <c r="I176" i="25" s="1"/>
  <c r="K175" i="25"/>
  <c r="J175" i="25"/>
  <c r="K174" i="25"/>
  <c r="J174" i="25"/>
  <c r="K173" i="25"/>
  <c r="J173" i="25"/>
  <c r="K172" i="25"/>
  <c r="J172" i="25"/>
  <c r="I172" i="25" s="1"/>
  <c r="K171" i="25"/>
  <c r="J171" i="25"/>
  <c r="I171" i="25" s="1"/>
  <c r="K170" i="25"/>
  <c r="J170" i="25"/>
  <c r="K169" i="25"/>
  <c r="J169" i="25"/>
  <c r="I169" i="25" s="1"/>
  <c r="K168" i="25"/>
  <c r="J168" i="25"/>
  <c r="I168" i="25" s="1"/>
  <c r="K167" i="25"/>
  <c r="J167" i="25"/>
  <c r="I167" i="25" s="1"/>
  <c r="K166" i="25"/>
  <c r="J166" i="25"/>
  <c r="K165" i="25"/>
  <c r="J165" i="25"/>
  <c r="I165" i="25" s="1"/>
  <c r="K164" i="25"/>
  <c r="J164" i="25"/>
  <c r="I164" i="25" s="1"/>
  <c r="K163" i="25"/>
  <c r="J163" i="25"/>
  <c r="I163" i="25" s="1"/>
  <c r="K162" i="25"/>
  <c r="J162" i="25"/>
  <c r="K161" i="25"/>
  <c r="J161" i="25"/>
  <c r="I161" i="25" s="1"/>
  <c r="K160" i="25"/>
  <c r="J160" i="25"/>
  <c r="I160" i="25" s="1"/>
  <c r="K159" i="25"/>
  <c r="J159" i="25"/>
  <c r="I159" i="25" s="1"/>
  <c r="K158" i="25"/>
  <c r="J158" i="25"/>
  <c r="K157" i="25"/>
  <c r="J157" i="25"/>
  <c r="I157" i="25" s="1"/>
  <c r="K156" i="25"/>
  <c r="J156" i="25"/>
  <c r="I156" i="25" s="1"/>
  <c r="K155" i="25"/>
  <c r="J155" i="25"/>
  <c r="I155" i="25" s="1"/>
  <c r="K154" i="25"/>
  <c r="J154" i="25"/>
  <c r="K153" i="25"/>
  <c r="J153" i="25"/>
  <c r="I153" i="25" s="1"/>
  <c r="K152" i="25"/>
  <c r="J152" i="25"/>
  <c r="I152" i="25" s="1"/>
  <c r="K151" i="25"/>
  <c r="J151" i="25"/>
  <c r="I151" i="25" s="1"/>
  <c r="K150" i="25"/>
  <c r="J150" i="25"/>
  <c r="K149" i="25"/>
  <c r="J149" i="25"/>
  <c r="I149" i="25" s="1"/>
  <c r="K148" i="25"/>
  <c r="J148" i="25"/>
  <c r="I148" i="25" s="1"/>
  <c r="K147" i="25"/>
  <c r="J147" i="25"/>
  <c r="I147" i="25" s="1"/>
  <c r="K146" i="25"/>
  <c r="J146" i="25"/>
  <c r="K145" i="25"/>
  <c r="J145" i="25"/>
  <c r="K144" i="25"/>
  <c r="J144" i="25"/>
  <c r="I144" i="25" s="1"/>
  <c r="K143" i="25"/>
  <c r="J143" i="25"/>
  <c r="K142" i="25"/>
  <c r="J142" i="25"/>
  <c r="K141" i="25"/>
  <c r="J141" i="25"/>
  <c r="K140" i="25"/>
  <c r="J140" i="25"/>
  <c r="I140" i="25" s="1"/>
  <c r="K139" i="25"/>
  <c r="J139" i="25"/>
  <c r="K138" i="25"/>
  <c r="J138" i="25"/>
  <c r="K137" i="25"/>
  <c r="J137" i="25"/>
  <c r="K136" i="25"/>
  <c r="J136" i="25"/>
  <c r="I136" i="25" s="1"/>
  <c r="K135" i="25"/>
  <c r="J135" i="25"/>
  <c r="K134" i="25"/>
  <c r="J134" i="25"/>
  <c r="K133" i="25"/>
  <c r="J133" i="25"/>
  <c r="K132" i="25"/>
  <c r="J132" i="25"/>
  <c r="I132" i="25" s="1"/>
  <c r="K131" i="25"/>
  <c r="J131" i="25"/>
  <c r="K130" i="25"/>
  <c r="J130" i="25"/>
  <c r="K129" i="25"/>
  <c r="J129" i="25"/>
  <c r="K128" i="25"/>
  <c r="J128" i="25"/>
  <c r="I128" i="25" s="1"/>
  <c r="K127" i="25"/>
  <c r="J127" i="25"/>
  <c r="K126" i="25"/>
  <c r="J126" i="25"/>
  <c r="K125" i="25"/>
  <c r="J125" i="25"/>
  <c r="K124" i="25"/>
  <c r="J124" i="25"/>
  <c r="I124" i="25" s="1"/>
  <c r="K123" i="25"/>
  <c r="J123" i="25"/>
  <c r="K122" i="25"/>
  <c r="J122" i="25"/>
  <c r="K121" i="25"/>
  <c r="J121" i="25"/>
  <c r="K120" i="25"/>
  <c r="J120" i="25"/>
  <c r="I120" i="25" s="1"/>
  <c r="K119" i="25"/>
  <c r="J119" i="25"/>
  <c r="K118" i="25"/>
  <c r="J118" i="25"/>
  <c r="K117" i="25"/>
  <c r="J117" i="25"/>
  <c r="K116" i="25"/>
  <c r="J116" i="25"/>
  <c r="I116" i="25" s="1"/>
  <c r="K115" i="25"/>
  <c r="J115" i="25"/>
  <c r="K114" i="25"/>
  <c r="J114" i="25"/>
  <c r="K113" i="25"/>
  <c r="J113" i="25"/>
  <c r="K112" i="25"/>
  <c r="J112" i="25"/>
  <c r="I112" i="25" s="1"/>
  <c r="K111" i="25"/>
  <c r="J111" i="25"/>
  <c r="K110" i="25"/>
  <c r="J110" i="25"/>
  <c r="K109" i="25"/>
  <c r="J109" i="25"/>
  <c r="K108" i="25"/>
  <c r="J108" i="25"/>
  <c r="I108" i="25" s="1"/>
  <c r="K107" i="25"/>
  <c r="J107" i="25"/>
  <c r="K106" i="25"/>
  <c r="J106" i="25"/>
  <c r="K105" i="25"/>
  <c r="J105" i="25"/>
  <c r="K104" i="25"/>
  <c r="J104" i="25"/>
  <c r="I104" i="25" s="1"/>
  <c r="K103" i="25"/>
  <c r="J103" i="25"/>
  <c r="K102" i="25"/>
  <c r="J102" i="25"/>
  <c r="K101" i="25"/>
  <c r="J101" i="25"/>
  <c r="K100" i="25"/>
  <c r="J100" i="25"/>
  <c r="I100" i="25" s="1"/>
  <c r="K99" i="25"/>
  <c r="J99" i="25"/>
  <c r="K98" i="25"/>
  <c r="J98" i="25"/>
  <c r="K97" i="25"/>
  <c r="J97" i="25"/>
  <c r="K96" i="25"/>
  <c r="J96" i="25"/>
  <c r="I96" i="25" s="1"/>
  <c r="K95" i="25"/>
  <c r="J95" i="25"/>
  <c r="K94" i="25"/>
  <c r="J94" i="25"/>
  <c r="K93" i="25"/>
  <c r="J93" i="25"/>
  <c r="K92" i="25"/>
  <c r="J92" i="25"/>
  <c r="I92" i="25" s="1"/>
  <c r="K91" i="25"/>
  <c r="J91" i="25"/>
  <c r="K90" i="25"/>
  <c r="J90" i="25"/>
  <c r="K89" i="25"/>
  <c r="J89" i="25"/>
  <c r="K88" i="25"/>
  <c r="J88" i="25"/>
  <c r="I88" i="25" s="1"/>
  <c r="K87" i="25"/>
  <c r="J87" i="25"/>
  <c r="K86" i="25"/>
  <c r="J86" i="25"/>
  <c r="K85" i="25"/>
  <c r="J85" i="25"/>
  <c r="K84" i="25"/>
  <c r="J84" i="25"/>
  <c r="I84" i="25" s="1"/>
  <c r="K83" i="25"/>
  <c r="J83" i="25"/>
  <c r="I83" i="25" s="1"/>
  <c r="K82" i="25"/>
  <c r="J82" i="25"/>
  <c r="K81" i="25"/>
  <c r="J81" i="25"/>
  <c r="I81" i="25" s="1"/>
  <c r="K80" i="25"/>
  <c r="J80" i="25"/>
  <c r="K79" i="25"/>
  <c r="J79" i="25"/>
  <c r="I79" i="25" s="1"/>
  <c r="K78" i="25"/>
  <c r="J78" i="25"/>
  <c r="I78" i="25" s="1"/>
  <c r="K77" i="25"/>
  <c r="J77" i="25"/>
  <c r="I77" i="25" s="1"/>
  <c r="K76" i="25"/>
  <c r="J76" i="25"/>
  <c r="K75" i="25"/>
  <c r="J75" i="25"/>
  <c r="I75" i="25" s="1"/>
  <c r="K74" i="25"/>
  <c r="J74" i="25"/>
  <c r="I74" i="25" s="1"/>
  <c r="K73" i="25"/>
  <c r="J73" i="25"/>
  <c r="I73" i="25" s="1"/>
  <c r="K72" i="25"/>
  <c r="J72" i="25"/>
  <c r="K71" i="25"/>
  <c r="J71" i="25"/>
  <c r="I71" i="25" s="1"/>
  <c r="K70" i="25"/>
  <c r="J70" i="25"/>
  <c r="I70" i="25" s="1"/>
  <c r="K69" i="25"/>
  <c r="J69" i="25"/>
  <c r="I69" i="25" s="1"/>
  <c r="K68" i="25"/>
  <c r="J68" i="25"/>
  <c r="K67" i="25"/>
  <c r="J67" i="25"/>
  <c r="I67" i="25" s="1"/>
  <c r="K66" i="25"/>
  <c r="J66" i="25"/>
  <c r="I66" i="25" s="1"/>
  <c r="K65" i="25"/>
  <c r="J65" i="25"/>
  <c r="I65" i="25" s="1"/>
  <c r="K64" i="25"/>
  <c r="J64" i="25"/>
  <c r="K63" i="25"/>
  <c r="J63" i="25"/>
  <c r="I63" i="25" s="1"/>
  <c r="K62" i="25"/>
  <c r="J62" i="25"/>
  <c r="I62" i="25" s="1"/>
  <c r="K61" i="25"/>
  <c r="J61" i="25"/>
  <c r="I61" i="25" s="1"/>
  <c r="K60" i="25"/>
  <c r="J60" i="25"/>
  <c r="K59" i="25"/>
  <c r="J59" i="25"/>
  <c r="I59" i="25" s="1"/>
  <c r="K58" i="25"/>
  <c r="J58" i="25"/>
  <c r="I58" i="25" s="1"/>
  <c r="K57" i="25"/>
  <c r="J57" i="25"/>
  <c r="I57" i="25" s="1"/>
  <c r="K56" i="25"/>
  <c r="J56" i="25"/>
  <c r="K55" i="25"/>
  <c r="J55" i="25"/>
  <c r="I55" i="25" s="1"/>
  <c r="K54" i="25"/>
  <c r="J54" i="25"/>
  <c r="I54" i="25" s="1"/>
  <c r="K53" i="25"/>
  <c r="J53" i="25"/>
  <c r="I53" i="25" s="1"/>
  <c r="K52" i="25"/>
  <c r="J52" i="25"/>
  <c r="K51" i="25"/>
  <c r="J51" i="25"/>
  <c r="I51" i="25" s="1"/>
  <c r="K50" i="25"/>
  <c r="J50" i="25"/>
  <c r="I50" i="25" s="1"/>
  <c r="K49" i="25"/>
  <c r="J49" i="25"/>
  <c r="I49" i="25" s="1"/>
  <c r="K48" i="25"/>
  <c r="J48" i="25"/>
  <c r="K47" i="25"/>
  <c r="J47" i="25"/>
  <c r="I47" i="25" s="1"/>
  <c r="K46" i="25"/>
  <c r="J46" i="25"/>
  <c r="I46" i="25" s="1"/>
  <c r="K45" i="25"/>
  <c r="J45" i="25"/>
  <c r="I45" i="25" s="1"/>
  <c r="K44" i="25"/>
  <c r="J44" i="25"/>
  <c r="K43" i="25"/>
  <c r="J43" i="25"/>
  <c r="I43" i="25" s="1"/>
  <c r="K42" i="25"/>
  <c r="J42" i="25"/>
  <c r="I42" i="25" s="1"/>
  <c r="K41" i="25"/>
  <c r="J41" i="25"/>
  <c r="K40" i="25"/>
  <c r="J40" i="25"/>
  <c r="K39" i="25"/>
  <c r="J39" i="25"/>
  <c r="K38" i="25"/>
  <c r="J38" i="25"/>
  <c r="I38" i="25" s="1"/>
  <c r="K37" i="25"/>
  <c r="J37" i="25"/>
  <c r="K36" i="25"/>
  <c r="J36" i="25"/>
  <c r="K35" i="25"/>
  <c r="J35" i="25"/>
  <c r="K34" i="25"/>
  <c r="J34" i="25"/>
  <c r="I34" i="25" s="1"/>
  <c r="K33" i="25"/>
  <c r="J33" i="25"/>
  <c r="K32" i="25"/>
  <c r="J32" i="25"/>
  <c r="K31" i="25"/>
  <c r="J31" i="25"/>
  <c r="K30" i="25"/>
  <c r="J30" i="25"/>
  <c r="I30" i="25" s="1"/>
  <c r="K29" i="25"/>
  <c r="J29" i="25"/>
  <c r="K28" i="25"/>
  <c r="J28" i="25"/>
  <c r="K27" i="25"/>
  <c r="J27" i="25"/>
  <c r="I27" i="25" s="1"/>
  <c r="K26" i="25"/>
  <c r="J26" i="25"/>
  <c r="I26" i="25" s="1"/>
  <c r="K25" i="25"/>
  <c r="J25" i="25"/>
  <c r="I25" i="25" s="1"/>
  <c r="K24" i="25"/>
  <c r="J24" i="25"/>
  <c r="K23" i="25"/>
  <c r="J23" i="25"/>
  <c r="K22" i="25"/>
  <c r="J22" i="25"/>
  <c r="I22" i="25" s="1"/>
  <c r="K21" i="25"/>
  <c r="J21" i="25"/>
  <c r="I21" i="25" s="1"/>
  <c r="K20" i="25"/>
  <c r="J20" i="25"/>
  <c r="K19" i="25"/>
  <c r="J19" i="25"/>
  <c r="K18" i="25"/>
  <c r="J18" i="25"/>
  <c r="I18" i="25" s="1"/>
  <c r="K17" i="25"/>
  <c r="J17" i="25"/>
  <c r="I17" i="25" s="1"/>
  <c r="K16" i="25"/>
  <c r="J16" i="25"/>
  <c r="K15" i="25"/>
  <c r="J15" i="25"/>
  <c r="K14" i="25"/>
  <c r="J14" i="25"/>
  <c r="I14" i="25" s="1"/>
  <c r="K13" i="25"/>
  <c r="J13" i="25"/>
  <c r="I13" i="25" s="1"/>
  <c r="K12" i="25"/>
  <c r="J12" i="25"/>
  <c r="K11" i="25"/>
  <c r="J11" i="25"/>
  <c r="K10" i="25"/>
  <c r="J10" i="25"/>
  <c r="I10" i="25" s="1"/>
  <c r="K9" i="25"/>
  <c r="J9" i="25"/>
  <c r="I9" i="25" s="1"/>
  <c r="K8" i="25"/>
  <c r="J8" i="25"/>
  <c r="K7" i="25"/>
  <c r="J7" i="25"/>
  <c r="K6" i="25"/>
  <c r="J6" i="25"/>
  <c r="AB9" i="3" l="1"/>
  <c r="AB17" i="3"/>
  <c r="AB25" i="3"/>
  <c r="AB33" i="3"/>
  <c r="AB41" i="3"/>
  <c r="AB49" i="3"/>
  <c r="AB57" i="3"/>
  <c r="AB65" i="3"/>
  <c r="AB73" i="3"/>
  <c r="AB81" i="3"/>
  <c r="AB89" i="3"/>
  <c r="AB97" i="3"/>
  <c r="AB105" i="3"/>
  <c r="AB113" i="3"/>
  <c r="AB121" i="3"/>
  <c r="AB129" i="3"/>
  <c r="AB137" i="3"/>
  <c r="AD145" i="3"/>
  <c r="AB153" i="3"/>
  <c r="AB161" i="3"/>
  <c r="AB169" i="3"/>
  <c r="AB177" i="3"/>
  <c r="AB185" i="3"/>
  <c r="AB193" i="3"/>
  <c r="AB201" i="3"/>
  <c r="AB209" i="3"/>
  <c r="AB217" i="3"/>
  <c r="AB225" i="3"/>
  <c r="AB233" i="3"/>
  <c r="AD241" i="3"/>
  <c r="AD249" i="3"/>
  <c r="AD257" i="3"/>
  <c r="AD265" i="3"/>
  <c r="AD273" i="3"/>
  <c r="AD281" i="3"/>
  <c r="AD289" i="3"/>
  <c r="AD297" i="3"/>
  <c r="AD305" i="3"/>
  <c r="AD313" i="3"/>
  <c r="AB321" i="3"/>
  <c r="AB329" i="3"/>
  <c r="AB337" i="3"/>
  <c r="AB345" i="3"/>
  <c r="AB353" i="3"/>
  <c r="AB361" i="3"/>
  <c r="AB369" i="3"/>
  <c r="AB377" i="3"/>
  <c r="AB385" i="3"/>
  <c r="AD393" i="3"/>
  <c r="AD401" i="3"/>
  <c r="AB16" i="3"/>
  <c r="AB24" i="3"/>
  <c r="AB32" i="3"/>
  <c r="AB40" i="3"/>
  <c r="AB48" i="3"/>
  <c r="AB56" i="3"/>
  <c r="AB64" i="3"/>
  <c r="AB72" i="3"/>
  <c r="AB80" i="3"/>
  <c r="AB88" i="3"/>
  <c r="AB96" i="3"/>
  <c r="AB104" i="3"/>
  <c r="AB112" i="3"/>
  <c r="AB120" i="3"/>
  <c r="AB128" i="3"/>
  <c r="AB136" i="3"/>
  <c r="AD144" i="3"/>
  <c r="AB152" i="3"/>
  <c r="AB160" i="3"/>
  <c r="AB168" i="3"/>
  <c r="AB176" i="3"/>
  <c r="AB184" i="3"/>
  <c r="AB192" i="3"/>
  <c r="AB200" i="3"/>
  <c r="AB208" i="3"/>
  <c r="AB216" i="3"/>
  <c r="AB224" i="3"/>
  <c r="AB232" i="3"/>
  <c r="AD240" i="3"/>
  <c r="AD248" i="3"/>
  <c r="AD256" i="3"/>
  <c r="AD264" i="3"/>
  <c r="AD272" i="3"/>
  <c r="AD280" i="3"/>
  <c r="AD288" i="3"/>
  <c r="AD296" i="3"/>
  <c r="AD304" i="3"/>
  <c r="AD312" i="3"/>
  <c r="AD320" i="3"/>
  <c r="AB328" i="3"/>
  <c r="AB336" i="3"/>
  <c r="AB344" i="3"/>
  <c r="AB352" i="3"/>
  <c r="AB360" i="3"/>
  <c r="AB368" i="3"/>
  <c r="AB376" i="3"/>
  <c r="AB384" i="3"/>
  <c r="AD392" i="3"/>
  <c r="AD400" i="3"/>
  <c r="AB15" i="3"/>
  <c r="AB23" i="3"/>
  <c r="AB31" i="3"/>
  <c r="AB39" i="3"/>
  <c r="AB47" i="3"/>
  <c r="AB55" i="3"/>
  <c r="AB63" i="3"/>
  <c r="AB71" i="3"/>
  <c r="AB79" i="3"/>
  <c r="AB87" i="3"/>
  <c r="AB95" i="3"/>
  <c r="AB103" i="3"/>
  <c r="AB111" i="3"/>
  <c r="AB119" i="3"/>
  <c r="AB127" i="3"/>
  <c r="AB135" i="3"/>
  <c r="AD143" i="3"/>
  <c r="AD151" i="3"/>
  <c r="AB159" i="3"/>
  <c r="AB167" i="3"/>
  <c r="AB175" i="3"/>
  <c r="AB183" i="3"/>
  <c r="AB191" i="3"/>
  <c r="AB199" i="3"/>
  <c r="AB207" i="3"/>
  <c r="AB215" i="3"/>
  <c r="AB223" i="3"/>
  <c r="AB231" i="3"/>
  <c r="AD239" i="3"/>
  <c r="AD247" i="3"/>
  <c r="AD255" i="3"/>
  <c r="AD263" i="3"/>
  <c r="AD271" i="3"/>
  <c r="AD279" i="3"/>
  <c r="AD287" i="3"/>
  <c r="AD295" i="3"/>
  <c r="AD303" i="3"/>
  <c r="AD311" i="3"/>
  <c r="AD319" i="3"/>
  <c r="AB327" i="3"/>
  <c r="AB335" i="3"/>
  <c r="AB343" i="3"/>
  <c r="AB351" i="3"/>
  <c r="AB359" i="3"/>
  <c r="AB367" i="3"/>
  <c r="AB375" i="3"/>
  <c r="AB383" i="3"/>
  <c r="AD391" i="3"/>
  <c r="AD399" i="3"/>
  <c r="AB14" i="3"/>
  <c r="AB22" i="3"/>
  <c r="AB30" i="3"/>
  <c r="AB38" i="3"/>
  <c r="AB46" i="3"/>
  <c r="AB54" i="3"/>
  <c r="AB62" i="3"/>
  <c r="AB70" i="3"/>
  <c r="AB86" i="3"/>
  <c r="AB94" i="3"/>
  <c r="AB102" i="3"/>
  <c r="AB110" i="3"/>
  <c r="AB118" i="3"/>
  <c r="AB126" i="3"/>
  <c r="AB134" i="3"/>
  <c r="AD142" i="3"/>
  <c r="AD150" i="3"/>
  <c r="AB158" i="3"/>
  <c r="AB166" i="3"/>
  <c r="AB174" i="3"/>
  <c r="AB182" i="3"/>
  <c r="AB190" i="3"/>
  <c r="AB198" i="3"/>
  <c r="AB206" i="3"/>
  <c r="AB214" i="3"/>
  <c r="AB222" i="3"/>
  <c r="AB230" i="3"/>
  <c r="AD238" i="3"/>
  <c r="AD246" i="3"/>
  <c r="AD254" i="3"/>
  <c r="AD262" i="3"/>
  <c r="AD270" i="3"/>
  <c r="AD286" i="3"/>
  <c r="AB350" i="3"/>
  <c r="AB366" i="3"/>
  <c r="AB374" i="3"/>
  <c r="AB382" i="3"/>
  <c r="AD298" i="3"/>
  <c r="AD306" i="3"/>
  <c r="AD314" i="3"/>
  <c r="AB322" i="3"/>
  <c r="AB330" i="3"/>
  <c r="AB338" i="3"/>
  <c r="AB354" i="3"/>
  <c r="AD394" i="3"/>
  <c r="AD402" i="3"/>
  <c r="I82" i="25"/>
  <c r="I90" i="25"/>
  <c r="I6" i="25"/>
  <c r="I8" i="25"/>
  <c r="I12" i="25"/>
  <c r="I16" i="25"/>
  <c r="I20" i="25"/>
  <c r="I24" i="25"/>
  <c r="I28" i="25"/>
  <c r="I32" i="25"/>
  <c r="I36" i="25"/>
  <c r="I40" i="25"/>
  <c r="I44" i="25"/>
  <c r="I48" i="25"/>
  <c r="I52" i="25"/>
  <c r="I56" i="25"/>
  <c r="I60" i="25"/>
  <c r="I64" i="25"/>
  <c r="I68" i="25"/>
  <c r="I72" i="25"/>
  <c r="I76" i="25"/>
  <c r="I80" i="25"/>
  <c r="I86" i="25"/>
  <c r="I94" i="25"/>
  <c r="I98" i="25"/>
  <c r="I102" i="25"/>
  <c r="I106" i="25"/>
  <c r="I110" i="25"/>
  <c r="I114" i="25"/>
  <c r="I118" i="25"/>
  <c r="I122" i="25"/>
  <c r="I126" i="25"/>
  <c r="I130" i="25"/>
  <c r="I134" i="25"/>
  <c r="I138" i="25"/>
  <c r="I142" i="25"/>
  <c r="I146" i="25"/>
  <c r="I150" i="25"/>
  <c r="I154" i="25"/>
  <c r="I158" i="25"/>
  <c r="I162" i="25"/>
  <c r="I166" i="25"/>
  <c r="I170" i="25"/>
  <c r="I174" i="25"/>
  <c r="I178" i="25"/>
  <c r="I182" i="25"/>
  <c r="I186" i="25"/>
  <c r="I190" i="25"/>
  <c r="I194" i="25"/>
  <c r="I198" i="25"/>
  <c r="I202" i="25"/>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B78" i="3"/>
  <c r="AD78" i="3"/>
  <c r="AD322" i="3"/>
  <c r="AD323" i="3"/>
  <c r="AD324" i="3"/>
  <c r="AD325" i="3"/>
  <c r="AD326" i="3"/>
  <c r="AD327" i="3"/>
  <c r="AD328" i="3"/>
  <c r="AD329" i="3"/>
  <c r="AD330" i="3"/>
  <c r="AD331" i="3"/>
  <c r="AD332" i="3"/>
  <c r="AD333" i="3"/>
  <c r="AD334" i="3"/>
  <c r="AD335" i="3"/>
  <c r="AD336" i="3"/>
  <c r="AD337" i="3"/>
  <c r="AD338" i="3"/>
  <c r="AD339" i="3"/>
  <c r="AD340" i="3"/>
  <c r="AD341" i="3"/>
  <c r="AD342" i="3"/>
  <c r="AD343" i="3"/>
  <c r="AD344" i="3"/>
  <c r="AD345" i="3"/>
  <c r="AD346" i="3"/>
  <c r="AD347" i="3"/>
  <c r="AD348" i="3"/>
  <c r="AD349" i="3"/>
  <c r="AD350" i="3"/>
  <c r="AD351" i="3"/>
  <c r="AD352" i="3"/>
  <c r="AD353" i="3"/>
  <c r="AD354" i="3"/>
  <c r="AD355" i="3"/>
  <c r="AD356" i="3"/>
  <c r="AD357" i="3"/>
  <c r="AD358" i="3"/>
  <c r="AD359" i="3"/>
  <c r="AD360" i="3"/>
  <c r="AD361" i="3"/>
  <c r="AD362"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364" i="3"/>
  <c r="AD365" i="3"/>
  <c r="AD366" i="3"/>
  <c r="AD367" i="3"/>
  <c r="AD368" i="3"/>
  <c r="AD369" i="3"/>
  <c r="AD370" i="3"/>
  <c r="AD371" i="3"/>
  <c r="AD372" i="3"/>
  <c r="AD373" i="3"/>
  <c r="AD374" i="3"/>
  <c r="AD375" i="3"/>
  <c r="AD376" i="3"/>
  <c r="AD377" i="3"/>
  <c r="AD378" i="3"/>
  <c r="AD379" i="3"/>
  <c r="AD380" i="3"/>
  <c r="AD381" i="3"/>
  <c r="AD382" i="3"/>
  <c r="AD383" i="3"/>
  <c r="AD384" i="3"/>
  <c r="AD385" i="3"/>
  <c r="AB141" i="3"/>
  <c r="AB143" i="3"/>
  <c r="AB145" i="3"/>
  <c r="AB147" i="3"/>
  <c r="AB149" i="3"/>
  <c r="AB151" i="3"/>
  <c r="AB142" i="3"/>
  <c r="AB144" i="3"/>
  <c r="AB146" i="3"/>
  <c r="AB148" i="3"/>
  <c r="AB150"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D207" i="3"/>
  <c r="AD208" i="3"/>
  <c r="AD209" i="3"/>
  <c r="AD210" i="3"/>
  <c r="AD211" i="3"/>
  <c r="AD212" i="3"/>
  <c r="AD213" i="3"/>
  <c r="AD214" i="3"/>
  <c r="AD215" i="3"/>
  <c r="AD216" i="3"/>
  <c r="AD217" i="3"/>
  <c r="AD218" i="3"/>
  <c r="AD219" i="3"/>
  <c r="AD220" i="3"/>
  <c r="AD221" i="3"/>
  <c r="AD222" i="3"/>
  <c r="AD223" i="3"/>
  <c r="AD224" i="3"/>
  <c r="AD225" i="3"/>
  <c r="AD226" i="3"/>
  <c r="AD227" i="3"/>
  <c r="AD228" i="3"/>
  <c r="AD229" i="3"/>
  <c r="AD230" i="3"/>
  <c r="AD231" i="3"/>
  <c r="AD232" i="3"/>
  <c r="AD233" i="3"/>
  <c r="AD234" i="3"/>
  <c r="AD235" i="3"/>
  <c r="AB236" i="3"/>
  <c r="AB237" i="3"/>
  <c r="AB238" i="3"/>
  <c r="AB239" i="3"/>
  <c r="AB240" i="3"/>
  <c r="AB241" i="3"/>
  <c r="AB242" i="3"/>
  <c r="AB243" i="3"/>
  <c r="AB244" i="3"/>
  <c r="AB245" i="3"/>
  <c r="AB246" i="3"/>
  <c r="AB247" i="3"/>
  <c r="AB248" i="3"/>
  <c r="AB249" i="3"/>
  <c r="AB250" i="3"/>
  <c r="AB251" i="3"/>
  <c r="AB252" i="3"/>
  <c r="AB253" i="3"/>
  <c r="AB254" i="3"/>
  <c r="AB255" i="3"/>
  <c r="AB256" i="3"/>
  <c r="AB257" i="3"/>
  <c r="AB258" i="3"/>
  <c r="AB259" i="3"/>
  <c r="AB260" i="3"/>
  <c r="AB261" i="3"/>
  <c r="AB262" i="3"/>
  <c r="AB263" i="3"/>
  <c r="AB264" i="3"/>
  <c r="AB265" i="3"/>
  <c r="AB266" i="3"/>
  <c r="AB267" i="3"/>
  <c r="AB268" i="3"/>
  <c r="AB269" i="3"/>
  <c r="AB270" i="3"/>
  <c r="AB271" i="3"/>
  <c r="AB272" i="3"/>
  <c r="AB273" i="3"/>
  <c r="AB274" i="3"/>
  <c r="AB275" i="3"/>
  <c r="AB276" i="3"/>
  <c r="AB277" i="3"/>
  <c r="AB278" i="3"/>
  <c r="AB279" i="3"/>
  <c r="AB280" i="3"/>
  <c r="AB281" i="3"/>
  <c r="AB282" i="3"/>
  <c r="AB283" i="3"/>
  <c r="AB284" i="3"/>
  <c r="AB285" i="3"/>
  <c r="AB286" i="3"/>
  <c r="AB287" i="3"/>
  <c r="AB288" i="3"/>
  <c r="AB289" i="3"/>
  <c r="AB290" i="3"/>
  <c r="AB291" i="3"/>
  <c r="AB292" i="3"/>
  <c r="AB293" i="3"/>
  <c r="AB294" i="3"/>
  <c r="AB295" i="3"/>
  <c r="AB296" i="3"/>
  <c r="AB297" i="3"/>
  <c r="AB298" i="3"/>
  <c r="AB299" i="3"/>
  <c r="AB300" i="3"/>
  <c r="AB301" i="3"/>
  <c r="AB302" i="3"/>
  <c r="AB303" i="3"/>
  <c r="AB304" i="3"/>
  <c r="AB305" i="3"/>
  <c r="AB306" i="3"/>
  <c r="AB307" i="3"/>
  <c r="AB308" i="3"/>
  <c r="AB309" i="3"/>
  <c r="AB310" i="3"/>
  <c r="AB311" i="3"/>
  <c r="AB312" i="3"/>
  <c r="AB313" i="3"/>
  <c r="AB314" i="3"/>
  <c r="AB315" i="3"/>
  <c r="AB316" i="3"/>
  <c r="AB317" i="3"/>
  <c r="AB318" i="3"/>
  <c r="AB319" i="3"/>
  <c r="AB320" i="3"/>
  <c r="AD321" i="3"/>
  <c r="AD363" i="3"/>
  <c r="AB386" i="3"/>
  <c r="AB387" i="3"/>
  <c r="AB388" i="3"/>
  <c r="AB389" i="3"/>
  <c r="AB390" i="3"/>
  <c r="AB391" i="3"/>
  <c r="AB392" i="3"/>
  <c r="AB393" i="3"/>
  <c r="AB394" i="3"/>
  <c r="AB395" i="3"/>
  <c r="AB396" i="3"/>
  <c r="AB397" i="3"/>
  <c r="AB398" i="3"/>
  <c r="AB399" i="3"/>
  <c r="AB400" i="3"/>
  <c r="AB401" i="3"/>
  <c r="AB402" i="3"/>
  <c r="AB403" i="3"/>
  <c r="AB404" i="3"/>
  <c r="AB405" i="3"/>
  <c r="I7" i="25"/>
  <c r="I11" i="25"/>
  <c r="I15" i="25"/>
  <c r="I19" i="25"/>
  <c r="I23" i="25"/>
  <c r="I29" i="25"/>
  <c r="I31" i="25"/>
  <c r="I33" i="25"/>
  <c r="I35" i="25"/>
  <c r="I37" i="25"/>
  <c r="I39" i="25"/>
  <c r="I41" i="25"/>
  <c r="I85" i="25"/>
  <c r="I87" i="25"/>
  <c r="I89" i="25"/>
  <c r="I91" i="25"/>
  <c r="I93" i="25"/>
  <c r="I95" i="25"/>
  <c r="I97" i="25"/>
  <c r="I99" i="25"/>
  <c r="I101" i="25"/>
  <c r="I103" i="25"/>
  <c r="I105" i="25"/>
  <c r="I107" i="25"/>
  <c r="I109" i="25"/>
  <c r="I111" i="25"/>
  <c r="I113" i="25"/>
  <c r="I115" i="25"/>
  <c r="I117" i="25"/>
  <c r="I119" i="25"/>
  <c r="I121" i="25"/>
  <c r="I123" i="25"/>
  <c r="I125" i="25"/>
  <c r="I127" i="25"/>
  <c r="I129" i="25"/>
  <c r="I131" i="25"/>
  <c r="I133" i="25"/>
  <c r="I135" i="25"/>
  <c r="I137" i="25"/>
  <c r="I139" i="25"/>
  <c r="I141" i="25"/>
  <c r="I143" i="25"/>
  <c r="I145" i="25"/>
  <c r="I173" i="25"/>
  <c r="I175" i="25"/>
  <c r="I177" i="25"/>
  <c r="I179" i="25"/>
  <c r="I181" i="25"/>
  <c r="I183" i="25"/>
  <c r="I185" i="25"/>
  <c r="I187" i="25"/>
  <c r="I189" i="25"/>
  <c r="I191" i="25"/>
  <c r="I193" i="25"/>
  <c r="I195" i="25"/>
  <c r="I197" i="25"/>
  <c r="I199" i="25"/>
  <c r="I201" i="25"/>
  <c r="I203" i="25"/>
  <c r="X48" i="20"/>
  <c r="B61" i="20" l="1"/>
  <c r="B47" i="20" l="1"/>
  <c r="Q43" i="6" l="1"/>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11" i="6"/>
  <c r="Q10" i="6"/>
  <c r="Q9" i="6"/>
  <c r="Q8" i="6"/>
  <c r="Q7" i="6"/>
  <c r="Q6" i="6"/>
  <c r="Q5" i="6"/>
  <c r="Q4" i="6"/>
  <c r="X75" i="20"/>
  <c r="Q75" i="20"/>
  <c r="X65" i="20"/>
  <c r="N50" i="20"/>
  <c r="B76" i="20"/>
  <c r="B75" i="20"/>
  <c r="B74" i="20"/>
  <c r="B73" i="20"/>
  <c r="B72" i="20"/>
  <c r="B71" i="20"/>
  <c r="B70" i="20"/>
  <c r="B69" i="20"/>
  <c r="B68" i="20"/>
  <c r="B67" i="20"/>
  <c r="B66" i="20"/>
  <c r="B64" i="20"/>
  <c r="C63" i="20"/>
  <c r="B63" i="20"/>
  <c r="C62" i="20"/>
  <c r="B62" i="20"/>
  <c r="C61" i="20"/>
  <c r="B65" i="20"/>
  <c r="H162" i="28"/>
  <c r="H161" i="28"/>
  <c r="H160" i="28"/>
  <c r="H159" i="28"/>
  <c r="H158" i="28"/>
  <c r="H157" i="28"/>
  <c r="H156" i="28"/>
  <c r="H155" i="28"/>
  <c r="H154" i="28"/>
  <c r="H153" i="28"/>
  <c r="H152" i="28"/>
  <c r="H151" i="28"/>
  <c r="H150" i="28"/>
  <c r="H149" i="28"/>
  <c r="H148" i="28"/>
  <c r="H147" i="28"/>
  <c r="H146" i="28"/>
  <c r="H145" i="28"/>
  <c r="H144" i="28"/>
  <c r="H143" i="28"/>
  <c r="H142" i="28"/>
  <c r="H141" i="28"/>
  <c r="H140" i="28"/>
  <c r="H139" i="28"/>
  <c r="H138" i="28"/>
  <c r="H137" i="28"/>
  <c r="H136" i="28"/>
  <c r="H135" i="28"/>
  <c r="H134" i="28"/>
  <c r="H133" i="28"/>
  <c r="H132" i="28"/>
  <c r="H131" i="28"/>
  <c r="H130" i="28"/>
  <c r="H129" i="28"/>
  <c r="H128" i="28"/>
  <c r="H127" i="28"/>
  <c r="H126" i="28"/>
  <c r="H125" i="28"/>
  <c r="H124" i="28"/>
  <c r="H123" i="28"/>
  <c r="H122" i="28"/>
  <c r="H121" i="28"/>
  <c r="H120" i="28"/>
  <c r="H119" i="28"/>
  <c r="H118" i="28"/>
  <c r="H117" i="28"/>
  <c r="H116" i="28"/>
  <c r="H115" i="28"/>
  <c r="H114" i="28"/>
  <c r="H113" i="28"/>
  <c r="H112" i="28"/>
  <c r="H111" i="28"/>
  <c r="H110" i="28"/>
  <c r="H109" i="28"/>
  <c r="H108" i="28"/>
  <c r="H107" i="28"/>
  <c r="H106" i="28"/>
  <c r="H105" i="28"/>
  <c r="H104" i="28"/>
  <c r="H103" i="28"/>
  <c r="H102" i="28"/>
  <c r="H101" i="28"/>
  <c r="H100" i="28"/>
  <c r="H99" i="28"/>
  <c r="H98" i="28"/>
  <c r="H97" i="28"/>
  <c r="H96" i="28"/>
  <c r="H95" i="28"/>
  <c r="H94" i="28"/>
  <c r="H93" i="28"/>
  <c r="H92" i="28"/>
  <c r="H91" i="28"/>
  <c r="H90" i="28"/>
  <c r="H89" i="28"/>
  <c r="H88" i="28"/>
  <c r="H87" i="28"/>
  <c r="H86" i="28"/>
  <c r="H85" i="28"/>
  <c r="H84" i="28"/>
  <c r="H83" i="28"/>
  <c r="H82" i="28"/>
  <c r="H81" i="28"/>
  <c r="H80" i="28"/>
  <c r="H79" i="28"/>
  <c r="H78" i="28"/>
  <c r="H77" i="28"/>
  <c r="H76" i="28"/>
  <c r="H75" i="28"/>
  <c r="H74" i="28"/>
  <c r="H73" i="28"/>
  <c r="H72" i="28"/>
  <c r="H71" i="28"/>
  <c r="H70" i="28"/>
  <c r="H69" i="28"/>
  <c r="H68" i="28"/>
  <c r="H67" i="28"/>
  <c r="H66" i="28"/>
  <c r="H65" i="28"/>
  <c r="H64" i="28"/>
  <c r="H63" i="28"/>
  <c r="H62" i="28"/>
  <c r="H61" i="28"/>
  <c r="H60" i="28"/>
  <c r="H59" i="28"/>
  <c r="H58" i="28"/>
  <c r="H57" i="28"/>
  <c r="H56" i="28"/>
  <c r="H55" i="28"/>
  <c r="H54" i="28"/>
  <c r="H53" i="28"/>
  <c r="H52" i="28"/>
  <c r="H51" i="28"/>
  <c r="H50" i="28"/>
  <c r="H49" i="28"/>
  <c r="H48" i="28"/>
  <c r="H47" i="28"/>
  <c r="H46" i="28"/>
  <c r="H45" i="28"/>
  <c r="H44" i="28"/>
  <c r="H43" i="28"/>
  <c r="H42" i="28"/>
  <c r="H41" i="28"/>
  <c r="H40" i="28"/>
  <c r="H39" i="28"/>
  <c r="H38" i="28"/>
  <c r="H37" i="28"/>
  <c r="C74" i="20" s="1"/>
  <c r="H36" i="28"/>
  <c r="H35" i="28"/>
  <c r="H34" i="28"/>
  <c r="H33" i="28"/>
  <c r="H32" i="28"/>
  <c r="H31" i="28"/>
  <c r="H30" i="28"/>
  <c r="H29" i="28"/>
  <c r="C76" i="20" s="1"/>
  <c r="H28" i="28"/>
  <c r="H27" i="28"/>
  <c r="H26" i="28"/>
  <c r="H25" i="28"/>
  <c r="H24" i="28"/>
  <c r="H23" i="28"/>
  <c r="H22" i="28"/>
  <c r="H21" i="28"/>
  <c r="C75" i="20" s="1"/>
  <c r="H20" i="28"/>
  <c r="H19" i="28"/>
  <c r="H18" i="28"/>
  <c r="H17" i="28"/>
  <c r="H16" i="28"/>
  <c r="H15" i="28"/>
  <c r="C72" i="20" s="1"/>
  <c r="H14" i="28"/>
  <c r="C71" i="20" s="1"/>
  <c r="H13" i="28"/>
  <c r="C70" i="20" s="1"/>
  <c r="H12" i="28"/>
  <c r="C69" i="20" s="1"/>
  <c r="H11" i="28"/>
  <c r="C68" i="20" s="1"/>
  <c r="H10" i="28"/>
  <c r="C67" i="20" s="1"/>
  <c r="H9" i="28"/>
  <c r="C66" i="20" s="1"/>
  <c r="H8" i="28"/>
  <c r="C73" i="20" s="1"/>
  <c r="H7" i="28"/>
  <c r="C65" i="20" s="1"/>
  <c r="H6" i="28"/>
  <c r="C64" i="20" s="1"/>
  <c r="O2" i="25"/>
  <c r="O2" i="7"/>
  <c r="J203" i="7"/>
  <c r="S42" i="6"/>
  <c r="P42" i="6"/>
  <c r="O42" i="6"/>
  <c r="M42" i="6"/>
  <c r="T42" i="6" s="1"/>
  <c r="H42" i="6"/>
  <c r="S41" i="6"/>
  <c r="P41" i="6"/>
  <c r="O41" i="6"/>
  <c r="M41" i="6"/>
  <c r="H41" i="6"/>
  <c r="S40" i="6"/>
  <c r="P40" i="6"/>
  <c r="O40" i="6"/>
  <c r="M40" i="6"/>
  <c r="T40" i="6" s="1"/>
  <c r="H40" i="6"/>
  <c r="S39" i="6"/>
  <c r="P39" i="6"/>
  <c r="O39" i="6"/>
  <c r="M39" i="6"/>
  <c r="H39" i="6"/>
  <c r="S38" i="6"/>
  <c r="P38" i="6"/>
  <c r="O38" i="6"/>
  <c r="M38" i="6"/>
  <c r="H38" i="6"/>
  <c r="S37" i="6"/>
  <c r="P37" i="6"/>
  <c r="O37" i="6"/>
  <c r="M37" i="6"/>
  <c r="H37" i="6"/>
  <c r="S36" i="6"/>
  <c r="P36" i="6"/>
  <c r="O36" i="6"/>
  <c r="M36" i="6"/>
  <c r="H36" i="6"/>
  <c r="S35" i="6"/>
  <c r="P35" i="6"/>
  <c r="O35" i="6"/>
  <c r="M35" i="6"/>
  <c r="H35" i="6"/>
  <c r="S34" i="6"/>
  <c r="P34" i="6"/>
  <c r="O34" i="6"/>
  <c r="M34" i="6"/>
  <c r="T34" i="6" s="1"/>
  <c r="H34" i="6"/>
  <c r="S33" i="6"/>
  <c r="P33" i="6"/>
  <c r="O33" i="6"/>
  <c r="M33" i="6"/>
  <c r="H33" i="6"/>
  <c r="S32" i="6"/>
  <c r="P32" i="6"/>
  <c r="O32" i="6"/>
  <c r="M32" i="6"/>
  <c r="T32" i="6" s="1"/>
  <c r="H32" i="6"/>
  <c r="S31" i="6"/>
  <c r="P31" i="6"/>
  <c r="O31" i="6"/>
  <c r="M31" i="6"/>
  <c r="H31" i="6"/>
  <c r="S30" i="6"/>
  <c r="P30" i="6"/>
  <c r="O30" i="6"/>
  <c r="M30" i="6"/>
  <c r="H30" i="6"/>
  <c r="S29" i="6"/>
  <c r="P29" i="6"/>
  <c r="O29" i="6"/>
  <c r="M29" i="6"/>
  <c r="H29" i="6"/>
  <c r="S28" i="6"/>
  <c r="P28" i="6"/>
  <c r="O28" i="6"/>
  <c r="M28" i="6"/>
  <c r="H28" i="6"/>
  <c r="S27" i="6"/>
  <c r="P27" i="6"/>
  <c r="O27" i="6"/>
  <c r="M27" i="6"/>
  <c r="H27" i="6"/>
  <c r="S26" i="6"/>
  <c r="P26" i="6"/>
  <c r="O26" i="6"/>
  <c r="M26" i="6"/>
  <c r="T26" i="6" s="1"/>
  <c r="H26" i="6"/>
  <c r="S25" i="6"/>
  <c r="P25" i="6"/>
  <c r="O25" i="6"/>
  <c r="M25" i="6"/>
  <c r="H25" i="6"/>
  <c r="S24" i="6"/>
  <c r="P24" i="6"/>
  <c r="O24" i="6"/>
  <c r="M24" i="6"/>
  <c r="T24" i="6" s="1"/>
  <c r="H24" i="6"/>
  <c r="S23" i="6"/>
  <c r="P23" i="6"/>
  <c r="O23" i="6"/>
  <c r="M23" i="6"/>
  <c r="H23" i="6"/>
  <c r="AA406" i="3"/>
  <c r="AA8" i="3"/>
  <c r="AA7" i="3"/>
  <c r="K5" i="25"/>
  <c r="K4" i="25"/>
  <c r="K203" i="7"/>
  <c r="K5" i="7"/>
  <c r="K4" i="7"/>
  <c r="J5" i="25"/>
  <c r="I5" i="25" s="1"/>
  <c r="J4" i="25"/>
  <c r="H43" i="6"/>
  <c r="H22" i="6"/>
  <c r="H21" i="6"/>
  <c r="H20" i="6"/>
  <c r="H19" i="6"/>
  <c r="H18" i="6"/>
  <c r="H17" i="6"/>
  <c r="H16" i="6"/>
  <c r="H15" i="6"/>
  <c r="H14" i="6"/>
  <c r="H13" i="6"/>
  <c r="H12" i="6"/>
  <c r="H11" i="6"/>
  <c r="H10" i="6"/>
  <c r="H9" i="6"/>
  <c r="H8" i="6"/>
  <c r="H7" i="6"/>
  <c r="H6" i="6"/>
  <c r="H5" i="6"/>
  <c r="H4" i="6"/>
  <c r="J5" i="7"/>
  <c r="J4" i="7"/>
  <c r="U406" i="3"/>
  <c r="T406" i="3"/>
  <c r="R406" i="3"/>
  <c r="T8" i="3"/>
  <c r="R8" i="3"/>
  <c r="T7" i="3"/>
  <c r="R7" i="3"/>
  <c r="U7" i="3" s="1"/>
  <c r="J113" i="2"/>
  <c r="I113" i="2"/>
  <c r="M113" i="2" s="1"/>
  <c r="J15" i="2"/>
  <c r="I15" i="2"/>
  <c r="M15" i="2" s="1"/>
  <c r="U8" i="3"/>
  <c r="T2" i="25"/>
  <c r="V2" i="25" s="1"/>
  <c r="R2" i="25"/>
  <c r="A5" i="25"/>
  <c r="A6" i="25" s="1"/>
  <c r="A7" i="25" s="1"/>
  <c r="A8" i="25" s="1"/>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A138" i="25" s="1"/>
  <c r="A139" i="25" s="1"/>
  <c r="A140" i="25" s="1"/>
  <c r="A141" i="25" s="1"/>
  <c r="A142" i="25" s="1"/>
  <c r="A143" i="25" s="1"/>
  <c r="A144" i="25" s="1"/>
  <c r="A145" i="25" s="1"/>
  <c r="A146" i="25" s="1"/>
  <c r="A147" i="25" s="1"/>
  <c r="A148" i="25" s="1"/>
  <c r="A149" i="25" s="1"/>
  <c r="A150" i="25" s="1"/>
  <c r="A151" i="25" s="1"/>
  <c r="A152" i="25" s="1"/>
  <c r="A153" i="25" s="1"/>
  <c r="A154" i="25" s="1"/>
  <c r="A155" i="25" s="1"/>
  <c r="A156" i="25" s="1"/>
  <c r="A157" i="25" s="1"/>
  <c r="A158" i="25" s="1"/>
  <c r="A159" i="25" s="1"/>
  <c r="A160" i="25" s="1"/>
  <c r="A161" i="25" s="1"/>
  <c r="A162" i="25" s="1"/>
  <c r="A163" i="25" s="1"/>
  <c r="A164" i="25" s="1"/>
  <c r="A165" i="25" s="1"/>
  <c r="A166" i="25" s="1"/>
  <c r="A167" i="25" s="1"/>
  <c r="A168" i="25" s="1"/>
  <c r="A169" i="25" s="1"/>
  <c r="A170" i="25" s="1"/>
  <c r="A171" i="25" s="1"/>
  <c r="A172" i="25" s="1"/>
  <c r="A173" i="25" s="1"/>
  <c r="A174" i="25" s="1"/>
  <c r="A175" i="25" s="1"/>
  <c r="A176" i="25" s="1"/>
  <c r="A177" i="25" s="1"/>
  <c r="A178" i="25" s="1"/>
  <c r="A179" i="25" s="1"/>
  <c r="A180" i="25" s="1"/>
  <c r="A181" i="25" s="1"/>
  <c r="A182" i="25" s="1"/>
  <c r="A183" i="25" s="1"/>
  <c r="A184" i="25" s="1"/>
  <c r="A185" i="25" s="1"/>
  <c r="A186" i="25" s="1"/>
  <c r="A187" i="25" s="1"/>
  <c r="A188" i="25" s="1"/>
  <c r="A189" i="25" s="1"/>
  <c r="A190" i="25" s="1"/>
  <c r="A191" i="25" s="1"/>
  <c r="A192" i="25" s="1"/>
  <c r="A193" i="25" s="1"/>
  <c r="A194" i="25" s="1"/>
  <c r="A195" i="25" s="1"/>
  <c r="A196" i="25" s="1"/>
  <c r="A197" i="25" s="1"/>
  <c r="A198" i="25" s="1"/>
  <c r="A199" i="25" s="1"/>
  <c r="A200" i="25" s="1"/>
  <c r="A201" i="25" s="1"/>
  <c r="A202" i="25" s="1"/>
  <c r="A203" i="25" s="1"/>
  <c r="R30" i="20"/>
  <c r="R2" i="7"/>
  <c r="T2" i="7"/>
  <c r="V2" i="7" s="1"/>
  <c r="L203" i="7"/>
  <c r="L5" i="7"/>
  <c r="A5" i="7"/>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R29" i="20"/>
  <c r="W2" i="6"/>
  <c r="U2" i="6"/>
  <c r="S43" i="6"/>
  <c r="P43" i="6"/>
  <c r="O43" i="6"/>
  <c r="M43" i="6"/>
  <c r="T43" i="6" s="1"/>
  <c r="S22" i="6"/>
  <c r="P22" i="6"/>
  <c r="R22" i="6" s="1"/>
  <c r="O22" i="6"/>
  <c r="M22" i="6"/>
  <c r="S21" i="6"/>
  <c r="P21" i="6"/>
  <c r="O21" i="6"/>
  <c r="M21" i="6"/>
  <c r="T21" i="6" s="1"/>
  <c r="S20" i="6"/>
  <c r="P20" i="6"/>
  <c r="R20" i="6" s="1"/>
  <c r="O20" i="6"/>
  <c r="M20" i="6"/>
  <c r="S19" i="6"/>
  <c r="P19" i="6"/>
  <c r="O19" i="6"/>
  <c r="M19" i="6"/>
  <c r="T19" i="6" s="1"/>
  <c r="S18" i="6"/>
  <c r="P18" i="6"/>
  <c r="R18" i="6" s="1"/>
  <c r="O18" i="6"/>
  <c r="M18" i="6"/>
  <c r="S17" i="6"/>
  <c r="P17" i="6"/>
  <c r="O17" i="6"/>
  <c r="M17" i="6"/>
  <c r="T17" i="6" s="1"/>
  <c r="S16" i="6"/>
  <c r="P16" i="6"/>
  <c r="O16" i="6"/>
  <c r="M16" i="6"/>
  <c r="S15" i="6"/>
  <c r="P15" i="6"/>
  <c r="O15" i="6"/>
  <c r="M15" i="6"/>
  <c r="T15" i="6" s="1"/>
  <c r="S14" i="6"/>
  <c r="P14" i="6"/>
  <c r="O14" i="6"/>
  <c r="M14" i="6"/>
  <c r="S13" i="6"/>
  <c r="P13" i="6"/>
  <c r="O13" i="6"/>
  <c r="M13" i="6"/>
  <c r="T13" i="6" s="1"/>
  <c r="S12" i="6"/>
  <c r="P12" i="6"/>
  <c r="O12" i="6"/>
  <c r="M12" i="6"/>
  <c r="S11" i="6"/>
  <c r="P11" i="6"/>
  <c r="O11" i="6"/>
  <c r="M11" i="6"/>
  <c r="T11" i="6" s="1"/>
  <c r="S10" i="6"/>
  <c r="P10" i="6"/>
  <c r="O10" i="6"/>
  <c r="M10" i="6"/>
  <c r="S9" i="6"/>
  <c r="P9" i="6"/>
  <c r="O9" i="6"/>
  <c r="M9" i="6"/>
  <c r="T9" i="6" s="1"/>
  <c r="S8" i="6"/>
  <c r="P8" i="6"/>
  <c r="O8" i="6"/>
  <c r="M8" i="6"/>
  <c r="S7" i="6"/>
  <c r="P7" i="6"/>
  <c r="O7" i="6"/>
  <c r="M7" i="6"/>
  <c r="T7" i="6" s="1"/>
  <c r="S6" i="6"/>
  <c r="P6" i="6"/>
  <c r="R6" i="6" s="1"/>
  <c r="O6" i="6"/>
  <c r="M6" i="6"/>
  <c r="T6" i="6" s="1"/>
  <c r="S5" i="6"/>
  <c r="P5" i="6"/>
  <c r="O5" i="6"/>
  <c r="M5" i="6"/>
  <c r="T5" i="6" s="1"/>
  <c r="A5"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P4" i="6"/>
  <c r="O4" i="6"/>
  <c r="AH3" i="3"/>
  <c r="AF3" i="3"/>
  <c r="Z406" i="3"/>
  <c r="AB406" i="3" s="1"/>
  <c r="Y406" i="3"/>
  <c r="X406" i="3"/>
  <c r="Z8" i="3"/>
  <c r="Y8" i="3"/>
  <c r="X8" i="3"/>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Z7" i="3"/>
  <c r="Y7" i="3"/>
  <c r="X7" i="3"/>
  <c r="J14" i="2"/>
  <c r="J13" i="2" s="1"/>
  <c r="H25" i="20" s="1"/>
  <c r="I14" i="2"/>
  <c r="M14" i="2" s="1"/>
  <c r="L4" i="7"/>
  <c r="AB8" i="3"/>
  <c r="Y2" i="6"/>
  <c r="N113" i="2"/>
  <c r="N15" i="2"/>
  <c r="N14" i="2"/>
  <c r="E7" i="2"/>
  <c r="F7" i="2" s="1"/>
  <c r="E6" i="2"/>
  <c r="I6" i="2" s="1"/>
  <c r="E5" i="2"/>
  <c r="F5" i="2" s="1"/>
  <c r="E4" i="2"/>
  <c r="F4" i="2" s="1"/>
  <c r="R42" i="6"/>
  <c r="R39" i="6"/>
  <c r="R38" i="6"/>
  <c r="R37" i="6"/>
  <c r="R34" i="6"/>
  <c r="R33" i="6"/>
  <c r="R30" i="6"/>
  <c r="R29" i="6"/>
  <c r="R27" i="6"/>
  <c r="R25" i="6"/>
  <c r="R23" i="6"/>
  <c r="R41" i="6"/>
  <c r="R40" i="6"/>
  <c r="R36" i="6"/>
  <c r="R35" i="6"/>
  <c r="R32" i="6"/>
  <c r="R31" i="6"/>
  <c r="R28" i="6"/>
  <c r="R26" i="6"/>
  <c r="R24" i="6"/>
  <c r="R15" i="6"/>
  <c r="R12" i="6"/>
  <c r="R7" i="6"/>
  <c r="R14" i="6"/>
  <c r="R43" i="6"/>
  <c r="R17" i="6"/>
  <c r="R9" i="6"/>
  <c r="R8" i="6"/>
  <c r="R16" i="6"/>
  <c r="R11" i="6"/>
  <c r="R19" i="6"/>
  <c r="R10" i="6"/>
  <c r="R5" i="6"/>
  <c r="R13" i="6"/>
  <c r="R21" i="6"/>
  <c r="D31" i="20"/>
  <c r="C15" i="20"/>
  <c r="A12" i="20"/>
  <c r="T29" i="6" l="1"/>
  <c r="T37" i="6"/>
  <c r="AD406" i="3"/>
  <c r="T28" i="6"/>
  <c r="T36" i="6"/>
  <c r="AD8" i="3"/>
  <c r="T8" i="6"/>
  <c r="T10" i="6"/>
  <c r="T12" i="6"/>
  <c r="T14" i="6"/>
  <c r="T16" i="6"/>
  <c r="T18" i="6"/>
  <c r="T20" i="6"/>
  <c r="T22" i="6"/>
  <c r="T25" i="6"/>
  <c r="T33" i="6"/>
  <c r="T41" i="6"/>
  <c r="T30" i="6"/>
  <c r="T38" i="6"/>
  <c r="U6" i="3"/>
  <c r="T27" i="6"/>
  <c r="T35" i="6"/>
  <c r="T23" i="6"/>
  <c r="T31" i="6"/>
  <c r="T39" i="6"/>
  <c r="R4" i="6"/>
  <c r="AD7" i="3"/>
  <c r="AB7" i="3"/>
  <c r="O25" i="20"/>
  <c r="D33" i="20"/>
  <c r="L5" i="25"/>
  <c r="S4" i="6"/>
  <c r="L6" i="25"/>
  <c r="L16" i="25"/>
  <c r="L24" i="25"/>
  <c r="L29" i="25"/>
  <c r="L33" i="25"/>
  <c r="L37" i="25"/>
  <c r="L41" i="25"/>
  <c r="L48" i="25"/>
  <c r="L56" i="25"/>
  <c r="L64" i="25"/>
  <c r="L72" i="25"/>
  <c r="L80" i="25"/>
  <c r="L98" i="25"/>
  <c r="L11" i="25"/>
  <c r="L14" i="25"/>
  <c r="L19" i="25"/>
  <c r="L22" i="25"/>
  <c r="L31" i="25"/>
  <c r="L34" i="25"/>
  <c r="L39" i="25"/>
  <c r="L42" i="25"/>
  <c r="L46" i="25"/>
  <c r="L50" i="25"/>
  <c r="L54" i="25"/>
  <c r="L58" i="25"/>
  <c r="L62" i="25"/>
  <c r="L66" i="25"/>
  <c r="L70" i="25"/>
  <c r="L74" i="25"/>
  <c r="L78" i="25"/>
  <c r="L86" i="25"/>
  <c r="L87" i="25"/>
  <c r="L99" i="25"/>
  <c r="L103" i="25"/>
  <c r="L107" i="25"/>
  <c r="L111" i="25"/>
  <c r="L115" i="25"/>
  <c r="L119" i="25"/>
  <c r="L123" i="25"/>
  <c r="L127" i="25"/>
  <c r="L131" i="25"/>
  <c r="L135" i="25"/>
  <c r="L139" i="25"/>
  <c r="L143" i="25"/>
  <c r="L150" i="25"/>
  <c r="L158" i="25"/>
  <c r="L166" i="25"/>
  <c r="L174" i="25"/>
  <c r="L178" i="25"/>
  <c r="L182" i="25"/>
  <c r="L186" i="25"/>
  <c r="L190" i="25"/>
  <c r="L194" i="25"/>
  <c r="L198" i="25"/>
  <c r="L202" i="25"/>
  <c r="L84" i="25"/>
  <c r="L88" i="25"/>
  <c r="L92" i="25"/>
  <c r="L96" i="25"/>
  <c r="L101" i="25"/>
  <c r="L104" i="25"/>
  <c r="L109" i="25"/>
  <c r="L112" i="25"/>
  <c r="L117" i="25"/>
  <c r="L120" i="25"/>
  <c r="L125" i="25"/>
  <c r="L128" i="25"/>
  <c r="L133" i="25"/>
  <c r="L136" i="25"/>
  <c r="L141" i="25"/>
  <c r="L144" i="25"/>
  <c r="L173" i="25"/>
  <c r="L176" i="25"/>
  <c r="L181" i="25"/>
  <c r="L184" i="25"/>
  <c r="L189" i="25"/>
  <c r="L192" i="25"/>
  <c r="L197" i="25"/>
  <c r="L200" i="25"/>
  <c r="L12" i="25"/>
  <c r="L20" i="25"/>
  <c r="L28" i="25"/>
  <c r="L32" i="25"/>
  <c r="L36" i="25"/>
  <c r="L40" i="25"/>
  <c r="L44" i="25"/>
  <c r="L52" i="25"/>
  <c r="L60" i="25"/>
  <c r="L68" i="25"/>
  <c r="L76" i="25"/>
  <c r="L82" i="25"/>
  <c r="L90" i="25"/>
  <c r="L91" i="25"/>
  <c r="L8" i="25"/>
  <c r="L7" i="25"/>
  <c r="L10" i="25"/>
  <c r="L15" i="25"/>
  <c r="L18" i="25"/>
  <c r="L23" i="25"/>
  <c r="L26" i="25"/>
  <c r="L30" i="25"/>
  <c r="L35" i="25"/>
  <c r="L38" i="25"/>
  <c r="L94" i="25"/>
  <c r="L95" i="25"/>
  <c r="L102" i="25"/>
  <c r="L106" i="25"/>
  <c r="L110" i="25"/>
  <c r="L114" i="25"/>
  <c r="L118" i="25"/>
  <c r="L122" i="25"/>
  <c r="L126" i="25"/>
  <c r="L130" i="25"/>
  <c r="L134" i="25"/>
  <c r="L138" i="25"/>
  <c r="L142" i="25"/>
  <c r="L146" i="25"/>
  <c r="L154" i="25"/>
  <c r="L162" i="25"/>
  <c r="L170" i="25"/>
  <c r="L175" i="25"/>
  <c r="L179" i="25"/>
  <c r="L183" i="25"/>
  <c r="L187" i="25"/>
  <c r="L191" i="25"/>
  <c r="L195" i="25"/>
  <c r="L199" i="25"/>
  <c r="L203" i="25"/>
  <c r="L85" i="25"/>
  <c r="L89" i="25"/>
  <c r="L93" i="25"/>
  <c r="L97" i="25"/>
  <c r="L100" i="25"/>
  <c r="L105" i="25"/>
  <c r="L108" i="25"/>
  <c r="L113" i="25"/>
  <c r="L116" i="25"/>
  <c r="L121" i="25"/>
  <c r="L124" i="25"/>
  <c r="L129" i="25"/>
  <c r="L132" i="25"/>
  <c r="L137" i="25"/>
  <c r="L140" i="25"/>
  <c r="L145" i="25"/>
  <c r="L148" i="25"/>
  <c r="L152" i="25"/>
  <c r="L156" i="25"/>
  <c r="L160" i="25"/>
  <c r="L164" i="25"/>
  <c r="L168" i="25"/>
  <c r="L172" i="25"/>
  <c r="L177" i="25"/>
  <c r="L180" i="25"/>
  <c r="L185" i="25"/>
  <c r="L188" i="25"/>
  <c r="L193" i="25"/>
  <c r="L196" i="25"/>
  <c r="L201" i="25"/>
  <c r="L9" i="25"/>
  <c r="L17" i="25"/>
  <c r="L25" i="25"/>
  <c r="L43" i="25"/>
  <c r="L51" i="25"/>
  <c r="L59" i="25"/>
  <c r="L21" i="25"/>
  <c r="L47" i="25"/>
  <c r="L63" i="25"/>
  <c r="L71" i="25"/>
  <c r="L79" i="25"/>
  <c r="L45" i="25"/>
  <c r="L53" i="25"/>
  <c r="L61" i="25"/>
  <c r="L69" i="25"/>
  <c r="L77" i="25"/>
  <c r="L151" i="25"/>
  <c r="L159" i="25"/>
  <c r="L167" i="25"/>
  <c r="L149" i="25"/>
  <c r="L157" i="25"/>
  <c r="L165" i="25"/>
  <c r="L13" i="25"/>
  <c r="L27" i="25"/>
  <c r="L55" i="25"/>
  <c r="L67" i="25"/>
  <c r="L75" i="25"/>
  <c r="L83" i="25"/>
  <c r="L49" i="25"/>
  <c r="L57" i="25"/>
  <c r="L65" i="25"/>
  <c r="L73" i="25"/>
  <c r="L81" i="25"/>
  <c r="L147" i="25"/>
  <c r="L155" i="25"/>
  <c r="L163" i="25"/>
  <c r="L171" i="25"/>
  <c r="L153" i="25"/>
  <c r="L161" i="25"/>
  <c r="L169" i="25"/>
  <c r="J3" i="7"/>
  <c r="H29" i="20" s="1"/>
  <c r="Q29" i="20" s="1"/>
  <c r="S29" i="20" s="1"/>
  <c r="V29" i="20" s="1"/>
  <c r="M4" i="6"/>
  <c r="M3" i="6" s="1"/>
  <c r="H28" i="20" s="1"/>
  <c r="Q28" i="20" s="1"/>
  <c r="L4" i="2"/>
  <c r="L5" i="2"/>
  <c r="L6" i="2"/>
  <c r="N6" i="2" s="1"/>
  <c r="O6" i="2" s="1"/>
  <c r="Q6" i="2" s="1"/>
  <c r="S6" i="2" s="1"/>
  <c r="L7" i="2"/>
  <c r="I4" i="2"/>
  <c r="F6" i="2"/>
  <c r="I7" i="2"/>
  <c r="N7" i="2"/>
  <c r="N4" i="2"/>
  <c r="I5" i="2"/>
  <c r="L4" i="25"/>
  <c r="I4" i="25"/>
  <c r="J3" i="25"/>
  <c r="N5" i="2"/>
  <c r="AC3" i="3"/>
  <c r="R27" i="20" s="1"/>
  <c r="Q25" i="20"/>
  <c r="Q27" i="20"/>
  <c r="H27" i="20"/>
  <c r="L25" i="20"/>
  <c r="T4" i="6" l="1"/>
  <c r="R2" i="6" s="1"/>
  <c r="R28" i="20" s="1"/>
  <c r="S28" i="20" s="1"/>
  <c r="F30" i="20"/>
  <c r="F35" i="20"/>
  <c r="M2" i="7"/>
  <c r="L29" i="20"/>
  <c r="F28" i="20"/>
  <c r="F29" i="20"/>
  <c r="D37" i="20"/>
  <c r="F39" i="20" s="1"/>
  <c r="F27" i="20"/>
  <c r="F25" i="20"/>
  <c r="O4" i="2"/>
  <c r="Q4" i="2" s="1"/>
  <c r="S4" i="2" s="1"/>
  <c r="O5" i="2"/>
  <c r="Q5" i="2" s="1"/>
  <c r="S5" i="2" s="1"/>
  <c r="L28" i="20"/>
  <c r="P2" i="6"/>
  <c r="O7" i="2"/>
  <c r="Q7" i="2" s="1"/>
  <c r="S7" i="2" s="1"/>
  <c r="H30" i="20"/>
  <c r="H31" i="20" s="1"/>
  <c r="H33" i="20" s="1"/>
  <c r="J27" i="20" s="1"/>
  <c r="M2" i="25"/>
  <c r="N8" i="2"/>
  <c r="Y3" i="3"/>
  <c r="S27" i="20"/>
  <c r="L27" i="20"/>
  <c r="V28" i="20" l="1"/>
  <c r="H35" i="20"/>
  <c r="Q8" i="2"/>
  <c r="S8" i="2"/>
  <c r="J28" i="20"/>
  <c r="J29" i="20"/>
  <c r="R25" i="20"/>
  <c r="R33" i="20" s="1"/>
  <c r="O8" i="2"/>
  <c r="O31" i="20"/>
  <c r="L31" i="20"/>
  <c r="L33" i="20" s="1"/>
  <c r="N25" i="20" s="1"/>
  <c r="Q30" i="20"/>
  <c r="J30" i="20"/>
  <c r="L30" i="20"/>
  <c r="J25" i="20"/>
  <c r="S25" i="20" l="1"/>
  <c r="W25" i="20" s="1"/>
  <c r="X25" i="20" s="1"/>
  <c r="Y25" i="20" s="1"/>
  <c r="N27" i="20"/>
  <c r="W35" i="20"/>
  <c r="J35" i="20"/>
  <c r="L35" i="20"/>
  <c r="N35" i="20" s="1"/>
  <c r="O35" i="20" s="1"/>
  <c r="H37" i="20"/>
  <c r="N30" i="20"/>
  <c r="N29" i="20"/>
  <c r="N28" i="20"/>
  <c r="S30" i="20"/>
  <c r="U29" i="20" s="1"/>
  <c r="Q33" i="20"/>
  <c r="L37" i="20" l="1"/>
  <c r="H52" i="20"/>
  <c r="N54" i="20"/>
  <c r="S33" i="20"/>
  <c r="U33" i="20" l="1"/>
  <c r="V33" i="20" l="1"/>
  <c r="W27" i="20"/>
  <c r="X27" i="20" s="1"/>
  <c r="Y27" i="20" l="1"/>
  <c r="Y33" i="20" s="1"/>
  <c r="X35" i="20" s="1"/>
  <c r="Y35" i="20" s="1"/>
  <c r="Y38" i="20" l="1"/>
  <c r="Y37" i="20"/>
  <c r="X46" i="20" s="1"/>
  <c r="X47" i="20" s="1"/>
  <c r="Z35" i="20"/>
  <c r="X69" i="20" l="1"/>
  <c r="Y39" i="20"/>
  <c r="X61" i="20"/>
  <c r="Z61" i="20" l="1"/>
  <c r="X73" i="20"/>
  <c r="X77" i="20" s="1"/>
</calcChain>
</file>

<file path=xl/sharedStrings.xml><?xml version="1.0" encoding="utf-8"?>
<sst xmlns="http://schemas.openxmlformats.org/spreadsheetml/2006/main" count="1165" uniqueCount="919">
  <si>
    <t>Country</t>
  </si>
  <si>
    <t>Description</t>
  </si>
  <si>
    <t xml:space="preserve">Project number </t>
  </si>
  <si>
    <t>Project Title</t>
  </si>
  <si>
    <t>Beneficiary name</t>
  </si>
  <si>
    <t>Total Eligible</t>
  </si>
  <si>
    <t>Total Ineligible</t>
  </si>
  <si>
    <t xml:space="preserve"> Staff by category</t>
  </si>
  <si>
    <t>Comments</t>
  </si>
  <si>
    <t>Eligible</t>
  </si>
  <si>
    <t>Ineligible</t>
  </si>
  <si>
    <t>%</t>
  </si>
  <si>
    <t>ACTUAL COSTS</t>
  </si>
  <si>
    <t>TABLE OF EXPENDITURE</t>
  </si>
  <si>
    <t>EXCHANGE RATE USED IN THE FINAL REPORT</t>
  </si>
  <si>
    <t>Code</t>
  </si>
  <si>
    <t>exchange rate</t>
  </si>
  <si>
    <t>COMMENT</t>
  </si>
  <si>
    <t>EUR</t>
  </si>
  <si>
    <t>Currency</t>
  </si>
  <si>
    <t>GBP</t>
  </si>
  <si>
    <t>PLN</t>
  </si>
  <si>
    <t>yellow cells to be completed/modified</t>
  </si>
  <si>
    <t>warning messages</t>
  </si>
  <si>
    <t>currency specified</t>
  </si>
  <si>
    <t>Name of the person 
(one per line please)</t>
  </si>
  <si>
    <t>Final Eligible</t>
  </si>
  <si>
    <t>Warning Messages</t>
  </si>
  <si>
    <t>Declared</t>
  </si>
  <si>
    <t xml:space="preserve">Application of the percentage for the financing of eligible costs laid down in the grant agreement/decisionto all the actual costs validated as eligible based on the statements of costs submitted by the beneficiary </t>
  </si>
  <si>
    <t>This amount does not exceed the maximum absolute value for the Community grant laid down in the standard grant agreement/decision</t>
  </si>
  <si>
    <t>COMPLIANCE WITH THE NO-PROFIT RULE  all the costs, that is to say eligible costs and any non-eligible costs, incurred in carrying out the action over the lifetime of the operation as laid down in the grant agreement/decision -revenues: generated or confirmed on the date when the request for payment of the balance is established.</t>
  </si>
  <si>
    <t>Financial Assessment</t>
  </si>
  <si>
    <t>BGN</t>
  </si>
  <si>
    <t>CZK</t>
  </si>
  <si>
    <t>DKK</t>
  </si>
  <si>
    <t>HUF</t>
  </si>
  <si>
    <t>RON</t>
  </si>
  <si>
    <t>SEK</t>
  </si>
  <si>
    <t>Czech koruna</t>
  </si>
  <si>
    <t>Danish krone</t>
  </si>
  <si>
    <t>Swedish krona</t>
  </si>
  <si>
    <t>Euro</t>
  </si>
  <si>
    <t>HRK</t>
  </si>
  <si>
    <t>Pound sterling</t>
  </si>
  <si>
    <t>TRY</t>
  </si>
  <si>
    <t>ISK</t>
  </si>
  <si>
    <t>NOK</t>
  </si>
  <si>
    <t>Norwegian krone</t>
  </si>
  <si>
    <r>
      <t xml:space="preserve">Eligibility period from </t>
    </r>
    <r>
      <rPr>
        <b/>
        <sz val="8"/>
        <rFont val="Arial Narrow"/>
        <family val="2"/>
      </rPr>
      <t>(dd/mm/yyyy)</t>
    </r>
    <r>
      <rPr>
        <b/>
        <sz val="11"/>
        <rFont val="Arial Narrow"/>
        <family val="2"/>
      </rPr>
      <t>:</t>
    </r>
  </si>
  <si>
    <r>
      <t xml:space="preserve">to </t>
    </r>
    <r>
      <rPr>
        <b/>
        <sz val="8"/>
        <rFont val="Arial Narrow"/>
        <family val="2"/>
      </rPr>
      <t>(dd/mm/yyyy):</t>
    </r>
  </si>
  <si>
    <t>locked cells</t>
  </si>
  <si>
    <t>Total Cost</t>
  </si>
  <si>
    <t>City and Country of destination</t>
  </si>
  <si>
    <t>Ref. Item</t>
  </si>
  <si>
    <t>warning messages - rules for eligibility not respected</t>
  </si>
  <si>
    <t>to be filled in if needed</t>
  </si>
  <si>
    <t>Cost per day declared</t>
  </si>
  <si>
    <t>Duration (months)</t>
  </si>
  <si>
    <t>Report:</t>
  </si>
  <si>
    <t xml:space="preserve">Approved Budget or Amended Budget (as stated in the Annex to the contract) </t>
  </si>
  <si>
    <t>HEADING A:</t>
  </si>
  <si>
    <t>HEADING B:</t>
  </si>
  <si>
    <t>Total Heading B</t>
  </si>
  <si>
    <t>TOTAL DIRECT COSTS (A+B)</t>
  </si>
  <si>
    <t xml:space="preserve">TOTAL COSTS </t>
  </si>
  <si>
    <r>
      <t>We draw your attention on the fact that any conversion of actual costs into euros shall be made at the monthly accounting rate established by the Commission and published on its web site </t>
    </r>
    <r>
      <rPr>
        <i/>
        <sz val="12"/>
        <color indexed="12"/>
        <rFont val="Arial Narrow"/>
        <family val="2"/>
      </rPr>
      <t>(webpage: http://ec.europa.eu/budget/inforeuro/</t>
    </r>
    <r>
      <rPr>
        <sz val="12"/>
        <color indexed="12"/>
        <rFont val="Arial Narrow"/>
        <family val="2"/>
      </rPr>
      <t xml:space="preserve">) for the first month of the period of eligibility of costs, as set out in Article I.2. </t>
    </r>
  </si>
  <si>
    <t>Manager</t>
  </si>
  <si>
    <t>Researcher, Teacher, Trainer</t>
  </si>
  <si>
    <t>Technical</t>
  </si>
  <si>
    <t>Administrative</t>
  </si>
  <si>
    <t>Financial ASSESSMENT</t>
  </si>
  <si>
    <t>Days ineligible</t>
  </si>
  <si>
    <t>Ineligible amount</t>
  </si>
  <si>
    <t>Role in the project</t>
  </si>
  <si>
    <t>Sum by category</t>
  </si>
  <si>
    <t>Total</t>
  </si>
  <si>
    <t>reduction for weak implementation or exp. comments</t>
  </si>
  <si>
    <t>ineligible</t>
  </si>
  <si>
    <t>INELIGIBLE</t>
  </si>
  <si>
    <t>max % of subheading</t>
  </si>
  <si>
    <t>2nd Eligible</t>
  </si>
  <si>
    <t>percentage for specific item</t>
  </si>
  <si>
    <t>3rd eligible</t>
  </si>
  <si>
    <t>2nd eligible</t>
  </si>
  <si>
    <t>max transfer limits</t>
  </si>
  <si>
    <t>minimum between 1;2;3</t>
  </si>
  <si>
    <t>FINAL PAYMENT/RECOVERY after analisys</t>
  </si>
  <si>
    <t>to be completed manually by IF</t>
  </si>
  <si>
    <t>Total Costs</t>
  </si>
  <si>
    <t>Journey</t>
  </si>
  <si>
    <t>start date</t>
  </si>
  <si>
    <t>end date</t>
  </si>
  <si>
    <r>
      <t xml:space="preserve">Name of the person 
</t>
    </r>
    <r>
      <rPr>
        <b/>
        <sz val="10"/>
        <color rgb="FFFF0000"/>
        <rFont val="Arial Narrow"/>
        <family val="2"/>
      </rPr>
      <t>(preferably one per line)</t>
    </r>
  </si>
  <si>
    <t>Start
Date dd/mm/yyyy</t>
  </si>
  <si>
    <t>End
Date dd/mm/yyyy</t>
  </si>
  <si>
    <t>City and Country of Event</t>
  </si>
  <si>
    <t>City and Country of departure</t>
  </si>
  <si>
    <t>Comments 
(any derogation to the period of stay or number of participants given by EACEA)</t>
  </si>
  <si>
    <t>Travel 
Total cost in currency</t>
  </si>
  <si>
    <t>Travel costs EUR</t>
  </si>
  <si>
    <t>Subsistence Total cost in currency</t>
  </si>
  <si>
    <t>Subsistence costs EUR</t>
  </si>
  <si>
    <t>Ref.
 Item</t>
  </si>
  <si>
    <t>Invoice number/ Internal Id Number</t>
  </si>
  <si>
    <t>start date event in the eligibility</t>
  </si>
  <si>
    <t>end date event in the eligibility</t>
  </si>
  <si>
    <t>Comments/reasons</t>
  </si>
  <si>
    <t>Country 
Code</t>
  </si>
  <si>
    <t>Belgium BE</t>
  </si>
  <si>
    <t>BE</t>
  </si>
  <si>
    <t>Bulgaria BG</t>
  </si>
  <si>
    <t>BG</t>
  </si>
  <si>
    <t>Czech Republic CZ</t>
  </si>
  <si>
    <t>CZ</t>
  </si>
  <si>
    <t>Denmark DK</t>
  </si>
  <si>
    <t>DK</t>
  </si>
  <si>
    <t>Germany DE</t>
  </si>
  <si>
    <t>DE</t>
  </si>
  <si>
    <t>Estonia EE</t>
  </si>
  <si>
    <t>EE</t>
  </si>
  <si>
    <t>Greece EL</t>
  </si>
  <si>
    <t>EL</t>
  </si>
  <si>
    <t>Spain ES</t>
  </si>
  <si>
    <t>ES</t>
  </si>
  <si>
    <t>France FR</t>
  </si>
  <si>
    <t>FR</t>
  </si>
  <si>
    <t>Ireland IE</t>
  </si>
  <si>
    <t>IE</t>
  </si>
  <si>
    <t>Italy IT</t>
  </si>
  <si>
    <t>IT</t>
  </si>
  <si>
    <t>Cyprus CY</t>
  </si>
  <si>
    <t>CY</t>
  </si>
  <si>
    <t>Latvia LV</t>
  </si>
  <si>
    <t>LV</t>
  </si>
  <si>
    <t>Lithuania LT</t>
  </si>
  <si>
    <t>LT</t>
  </si>
  <si>
    <t>Luxembourg LU</t>
  </si>
  <si>
    <t>LU</t>
  </si>
  <si>
    <t>Hungary HU</t>
  </si>
  <si>
    <t>HU</t>
  </si>
  <si>
    <t>Albania AL</t>
  </si>
  <si>
    <t>AL</t>
  </si>
  <si>
    <t>Montenegro ME</t>
  </si>
  <si>
    <t>ME</t>
  </si>
  <si>
    <t>Malta MT</t>
  </si>
  <si>
    <t>MT</t>
  </si>
  <si>
    <t>Netherlands NL</t>
  </si>
  <si>
    <t>NL</t>
  </si>
  <si>
    <t>Austria AT</t>
  </si>
  <si>
    <t>AT</t>
  </si>
  <si>
    <t>Poland PL</t>
  </si>
  <si>
    <t>PL</t>
  </si>
  <si>
    <t>Portugal PT</t>
  </si>
  <si>
    <t>PT</t>
  </si>
  <si>
    <t>Romania RO</t>
  </si>
  <si>
    <t>RO</t>
  </si>
  <si>
    <t>Slovenia SI</t>
  </si>
  <si>
    <t>SI</t>
  </si>
  <si>
    <t>Slovak Republic SK</t>
  </si>
  <si>
    <t>SK</t>
  </si>
  <si>
    <t>Finland FI</t>
  </si>
  <si>
    <t>FI</t>
  </si>
  <si>
    <t>Sweden SE</t>
  </si>
  <si>
    <t>SE</t>
  </si>
  <si>
    <t>United Kingdom UK</t>
  </si>
  <si>
    <t>UK</t>
  </si>
  <si>
    <t>Iceland IS</t>
  </si>
  <si>
    <t>IS</t>
  </si>
  <si>
    <t>Norway NO</t>
  </si>
  <si>
    <t>NO</t>
  </si>
  <si>
    <t>Croatia HR</t>
  </si>
  <si>
    <t>HR</t>
  </si>
  <si>
    <t>Turkey TR</t>
  </si>
  <si>
    <t>TR</t>
  </si>
  <si>
    <t>MK</t>
  </si>
  <si>
    <t>Bosnia and Herzegovina BA</t>
  </si>
  <si>
    <t>BA</t>
  </si>
  <si>
    <t>Cost
Date dd/mm/yyyy</t>
  </si>
  <si>
    <t>currency</t>
  </si>
  <si>
    <t>Total cost in currency</t>
  </si>
  <si>
    <t>Total
Cost EUR</t>
  </si>
  <si>
    <t>Purchase or
Rent/Lease</t>
  </si>
  <si>
    <t>Annual
Depreciation
 rate (%)</t>
  </si>
  <si>
    <t>Period of Use in the project (months)</t>
  </si>
  <si>
    <t>Degree of use in the project (%)</t>
  </si>
  <si>
    <t>Duration in months</t>
  </si>
  <si>
    <t>cost date in the eligibility</t>
  </si>
  <si>
    <t>period of use declared</t>
  </si>
  <si>
    <t>Months ineligible</t>
  </si>
  <si>
    <t>Eligible amount</t>
  </si>
  <si>
    <t>Invoice
Date dd/mm/yyyy (during eligibility period)</t>
  </si>
  <si>
    <t>Name of subcontractor 
(physical person or organisation name)</t>
  </si>
  <si>
    <t>Number of items / persons concerned</t>
  </si>
  <si>
    <t xml:space="preserve">TOTAL Eligible COSTS </t>
  </si>
  <si>
    <t>total indirect</t>
  </si>
  <si>
    <t xml:space="preserve">TOTAL Ineligible COSTS </t>
  </si>
  <si>
    <t>Verification with actual costs</t>
  </si>
  <si>
    <t>Verification</t>
  </si>
  <si>
    <t>Agreement number</t>
  </si>
  <si>
    <t>Days</t>
  </si>
  <si>
    <t>Amount</t>
  </si>
  <si>
    <t>Payment date
Date dd/mm/yyyy (during eligibility period)</t>
  </si>
  <si>
    <t>Description / date of event (if applicable)</t>
  </si>
  <si>
    <t>ERASMUS +</t>
  </si>
  <si>
    <t>max claimable days= event duration+1</t>
  </si>
  <si>
    <t>Data of Event (excluding days for travelling)</t>
  </si>
  <si>
    <t>Days declared - TRIP days</t>
  </si>
  <si>
    <t>subsistence total amount subsistence/
event days</t>
  </si>
  <si>
    <t>Days declared event days + 1</t>
  </si>
  <si>
    <t>LI</t>
  </si>
  <si>
    <t>Liechtenstein LI</t>
  </si>
  <si>
    <t>Accounting rate of the euro and conversion rate used for the calculation of, for instance, the reimbursement of medical expenditure, mission costs and subsistence costs, travelling time allowance and travel expenses of persons from outside called to meetings by the European Commission.                       
The Commission would point out that this document is strictly informative in nature and does not give the users any rights. 
The rates indicated are the market rates for the penultimate day of the previous month quoted by the European Central Bank or, depending on availability, provided by the delegations or other appropriate sources close to that date.</t>
  </si>
  <si>
    <t>Country code</t>
  </si>
  <si>
    <t>Currencies</t>
  </si>
  <si>
    <t>ISO code</t>
  </si>
  <si>
    <t>Rate</t>
  </si>
  <si>
    <t>Note</t>
  </si>
  <si>
    <t>Currencies quoted by the European Central Bank</t>
  </si>
  <si>
    <t/>
  </si>
  <si>
    <t>Belgium</t>
  </si>
  <si>
    <t>1</t>
  </si>
  <si>
    <t>Bulgaria</t>
  </si>
  <si>
    <t>Bulgarian lev</t>
  </si>
  <si>
    <t>Croatia</t>
  </si>
  <si>
    <t>Croatian kuna</t>
  </si>
  <si>
    <t>Czech Republic</t>
  </si>
  <si>
    <t>Denmark</t>
  </si>
  <si>
    <t>2</t>
  </si>
  <si>
    <t>Hungary</t>
  </si>
  <si>
    <t>Hungarian forint</t>
  </si>
  <si>
    <t>Poland</t>
  </si>
  <si>
    <t>Polish zloty</t>
  </si>
  <si>
    <t>Romania</t>
  </si>
  <si>
    <t>Romanian Leu</t>
  </si>
  <si>
    <t>Sweden</t>
  </si>
  <si>
    <t>United Kingdom</t>
  </si>
  <si>
    <t>GB</t>
  </si>
  <si>
    <t>3</t>
  </si>
  <si>
    <t>Australia</t>
  </si>
  <si>
    <t>AU</t>
  </si>
  <si>
    <t>Australian dollar</t>
  </si>
  <si>
    <t>AUD</t>
  </si>
  <si>
    <t>4</t>
  </si>
  <si>
    <t>Brazil</t>
  </si>
  <si>
    <t>BR</t>
  </si>
  <si>
    <t>Brazilian real</t>
  </si>
  <si>
    <t>BRL</t>
  </si>
  <si>
    <t>5</t>
  </si>
  <si>
    <t>Canada</t>
  </si>
  <si>
    <t>CA</t>
  </si>
  <si>
    <t>Canadian dollar</t>
  </si>
  <si>
    <t>CAD</t>
  </si>
  <si>
    <t>China</t>
  </si>
  <si>
    <t>CN</t>
  </si>
  <si>
    <t>Chinese Yuan Renminbi</t>
  </si>
  <si>
    <t>CNY</t>
  </si>
  <si>
    <t>6</t>
  </si>
  <si>
    <t>Hong Kong</t>
  </si>
  <si>
    <t>HK</t>
  </si>
  <si>
    <t>Hong Kong dollar</t>
  </si>
  <si>
    <t>HKD</t>
  </si>
  <si>
    <t>India</t>
  </si>
  <si>
    <t>IN</t>
  </si>
  <si>
    <t>Indian rupee</t>
  </si>
  <si>
    <t>INR</t>
  </si>
  <si>
    <t>Indonesia</t>
  </si>
  <si>
    <t>ID</t>
  </si>
  <si>
    <t>Indonesian rupiah</t>
  </si>
  <si>
    <t>IDR</t>
  </si>
  <si>
    <t>Japan</t>
  </si>
  <si>
    <t>JP</t>
  </si>
  <si>
    <t>Japanese yen</t>
  </si>
  <si>
    <t>JPY</t>
  </si>
  <si>
    <t>Malaysia</t>
  </si>
  <si>
    <t>MY</t>
  </si>
  <si>
    <t>Malaysian ringgit</t>
  </si>
  <si>
    <t>MYR</t>
  </si>
  <si>
    <t>Mexico</t>
  </si>
  <si>
    <t>MX</t>
  </si>
  <si>
    <t>Mexican peso</t>
  </si>
  <si>
    <t>MXN</t>
  </si>
  <si>
    <t>New Zealand</t>
  </si>
  <si>
    <t>NZ</t>
  </si>
  <si>
    <t>New Zealand dollar</t>
  </si>
  <si>
    <t>NZD</t>
  </si>
  <si>
    <t>7</t>
  </si>
  <si>
    <t>Norway</t>
  </si>
  <si>
    <t>8</t>
  </si>
  <si>
    <t>Philippines</t>
  </si>
  <si>
    <t>PH</t>
  </si>
  <si>
    <t>PHP</t>
  </si>
  <si>
    <t>Russia</t>
  </si>
  <si>
    <t>RU</t>
  </si>
  <si>
    <t>Russian ruble</t>
  </si>
  <si>
    <t>RUB</t>
  </si>
  <si>
    <t>9</t>
  </si>
  <si>
    <t>Singapore</t>
  </si>
  <si>
    <t>SG</t>
  </si>
  <si>
    <t>Singapore dollar</t>
  </si>
  <si>
    <t>SGD</t>
  </si>
  <si>
    <t>South Africa</t>
  </si>
  <si>
    <t>ZA</t>
  </si>
  <si>
    <t>South African rand</t>
  </si>
  <si>
    <t>ZAR</t>
  </si>
  <si>
    <t>South Korea</t>
  </si>
  <si>
    <t>KR</t>
  </si>
  <si>
    <t>South Korean won</t>
  </si>
  <si>
    <t>KRW</t>
  </si>
  <si>
    <t>Switzerland</t>
  </si>
  <si>
    <t>CH</t>
  </si>
  <si>
    <t>Swiss franc</t>
  </si>
  <si>
    <t>CHF</t>
  </si>
  <si>
    <t>10</t>
  </si>
  <si>
    <t>Taiwan</t>
  </si>
  <si>
    <t>TW</t>
  </si>
  <si>
    <t>New Taiwan dollar</t>
  </si>
  <si>
    <t>TWD</t>
  </si>
  <si>
    <t>Thailand</t>
  </si>
  <si>
    <t>TH</t>
  </si>
  <si>
    <t>Thai baht</t>
  </si>
  <si>
    <t>THB</t>
  </si>
  <si>
    <t>Turkey</t>
  </si>
  <si>
    <t>Turkish lira</t>
  </si>
  <si>
    <t>United States</t>
  </si>
  <si>
    <t>US</t>
  </si>
  <si>
    <t>United States dollar</t>
  </si>
  <si>
    <t>USD</t>
  </si>
  <si>
    <t>11</t>
  </si>
  <si>
    <t>Other currencies</t>
  </si>
  <si>
    <t>Afghanistan</t>
  </si>
  <si>
    <t>AF</t>
  </si>
  <si>
    <t>Afghan afghani</t>
  </si>
  <si>
    <t>AFN</t>
  </si>
  <si>
    <t>Albania</t>
  </si>
  <si>
    <t>Albanian lek</t>
  </si>
  <si>
    <t>ALL</t>
  </si>
  <si>
    <t>Algeria</t>
  </si>
  <si>
    <t>DZ</t>
  </si>
  <si>
    <t>Algerian dinar</t>
  </si>
  <si>
    <t>DZD</t>
  </si>
  <si>
    <t>Angola</t>
  </si>
  <si>
    <t>AO</t>
  </si>
  <si>
    <t>Angolan kwanza</t>
  </si>
  <si>
    <t>AOA</t>
  </si>
  <si>
    <t>Argentina</t>
  </si>
  <si>
    <t>AR</t>
  </si>
  <si>
    <t>Argentine peso</t>
  </si>
  <si>
    <t>ARS</t>
  </si>
  <si>
    <t>Armenia</t>
  </si>
  <si>
    <t>AM</t>
  </si>
  <si>
    <t>Armenian dram</t>
  </si>
  <si>
    <t>AMD</t>
  </si>
  <si>
    <t>Aruba</t>
  </si>
  <si>
    <t>AW</t>
  </si>
  <si>
    <t>Aruban florin</t>
  </si>
  <si>
    <t>AWG</t>
  </si>
  <si>
    <t>Azerbaijan</t>
  </si>
  <si>
    <t>AZ</t>
  </si>
  <si>
    <t>AZN</t>
  </si>
  <si>
    <t>Bahamas (the)</t>
  </si>
  <si>
    <t>BS</t>
  </si>
  <si>
    <t>Bahamian dollar</t>
  </si>
  <si>
    <t>BSD</t>
  </si>
  <si>
    <t>Bahrain</t>
  </si>
  <si>
    <t>BH</t>
  </si>
  <si>
    <t>Bahraini dinar</t>
  </si>
  <si>
    <t>BHD</t>
  </si>
  <si>
    <t>Bangladesh</t>
  </si>
  <si>
    <t>BD</t>
  </si>
  <si>
    <t>Bangladeshi taka</t>
  </si>
  <si>
    <t>BDT</t>
  </si>
  <si>
    <t>Barbados</t>
  </si>
  <si>
    <t>BB</t>
  </si>
  <si>
    <t>Barbados dollar</t>
  </si>
  <si>
    <t>BBD</t>
  </si>
  <si>
    <t>Belarus</t>
  </si>
  <si>
    <t>BY</t>
  </si>
  <si>
    <t>Belarussian rouble</t>
  </si>
  <si>
    <t>Belize</t>
  </si>
  <si>
    <t>BZ</t>
  </si>
  <si>
    <t>Belize dollar</t>
  </si>
  <si>
    <t>BZD</t>
  </si>
  <si>
    <t>Bermuda</t>
  </si>
  <si>
    <t>BM</t>
  </si>
  <si>
    <t>Bermudian dollar</t>
  </si>
  <si>
    <t>BMD</t>
  </si>
  <si>
    <t>Bhutan</t>
  </si>
  <si>
    <t>BT</t>
  </si>
  <si>
    <t>Bhutanese ngultrum</t>
  </si>
  <si>
    <t>BTN</t>
  </si>
  <si>
    <t>Bolivia</t>
  </si>
  <si>
    <t>BO</t>
  </si>
  <si>
    <t>Bolivian boliviano</t>
  </si>
  <si>
    <t>BOB</t>
  </si>
  <si>
    <t>Bosnia and Herzegovina</t>
  </si>
  <si>
    <t>Bosnia and Herzegovina convertible mark</t>
  </si>
  <si>
    <t>BAM</t>
  </si>
  <si>
    <t>Botswana</t>
  </si>
  <si>
    <t>BW</t>
  </si>
  <si>
    <t>Botswana pula</t>
  </si>
  <si>
    <t>BWP</t>
  </si>
  <si>
    <t>Brunei</t>
  </si>
  <si>
    <t>BN</t>
  </si>
  <si>
    <t>Brunei dollar</t>
  </si>
  <si>
    <t>BND</t>
  </si>
  <si>
    <t>Burundi</t>
  </si>
  <si>
    <t>BI</t>
  </si>
  <si>
    <t>Burundi franc</t>
  </si>
  <si>
    <t>BIF</t>
  </si>
  <si>
    <t>Cambodia</t>
  </si>
  <si>
    <t>KH</t>
  </si>
  <si>
    <t>Cambodian riel</t>
  </si>
  <si>
    <t>KHR</t>
  </si>
  <si>
    <t>Cape Verde</t>
  </si>
  <si>
    <t>CV</t>
  </si>
  <si>
    <t>Cape Verde escudo</t>
  </si>
  <si>
    <t>CVE</t>
  </si>
  <si>
    <t>Cayman Islands</t>
  </si>
  <si>
    <t>KY</t>
  </si>
  <si>
    <t>Cayman Islands dollar</t>
  </si>
  <si>
    <t>KYD</t>
  </si>
  <si>
    <t>Chile</t>
  </si>
  <si>
    <t>CL</t>
  </si>
  <si>
    <t>Chilean peso</t>
  </si>
  <si>
    <t>CLP</t>
  </si>
  <si>
    <t>Colombia</t>
  </si>
  <si>
    <t>CO</t>
  </si>
  <si>
    <t>Colombian peso</t>
  </si>
  <si>
    <t>COP</t>
  </si>
  <si>
    <t>12</t>
  </si>
  <si>
    <t>Comoros</t>
  </si>
  <si>
    <t>KM</t>
  </si>
  <si>
    <t>KMF</t>
  </si>
  <si>
    <t>Congo (Democratic Republic of)</t>
  </si>
  <si>
    <t>CD</t>
  </si>
  <si>
    <t>Congolese franc</t>
  </si>
  <si>
    <t>CDF</t>
  </si>
  <si>
    <t>Costa Rica</t>
  </si>
  <si>
    <t>CR</t>
  </si>
  <si>
    <t>Costa Rican colón</t>
  </si>
  <si>
    <t>CRC</t>
  </si>
  <si>
    <t>Cuba</t>
  </si>
  <si>
    <t>CU</t>
  </si>
  <si>
    <t>Cuban convertible peso</t>
  </si>
  <si>
    <t>CUC</t>
  </si>
  <si>
    <t>Cuban peso</t>
  </si>
  <si>
    <t>CUP</t>
  </si>
  <si>
    <t>Curaçao</t>
  </si>
  <si>
    <t>CW</t>
  </si>
  <si>
    <t>Netherlands Antillean guilder</t>
  </si>
  <si>
    <t>ANG</t>
  </si>
  <si>
    <t>13</t>
  </si>
  <si>
    <t>Djibouti</t>
  </si>
  <si>
    <t>DJ</t>
  </si>
  <si>
    <t>Djibouti franc</t>
  </si>
  <si>
    <t>DJF</t>
  </si>
  <si>
    <t>Dominican Republic</t>
  </si>
  <si>
    <t>DO</t>
  </si>
  <si>
    <t>Dominican peso</t>
  </si>
  <si>
    <t>DOP</t>
  </si>
  <si>
    <t>Egypt</t>
  </si>
  <si>
    <t>EG</t>
  </si>
  <si>
    <t>Egyptian pound</t>
  </si>
  <si>
    <t>EGP</t>
  </si>
  <si>
    <t>El Salvador</t>
  </si>
  <si>
    <t>SV</t>
  </si>
  <si>
    <t>Salvadoran colón</t>
  </si>
  <si>
    <t>SVC</t>
  </si>
  <si>
    <t>Eritrea</t>
  </si>
  <si>
    <t>ER</t>
  </si>
  <si>
    <t>Eritrean nakfa</t>
  </si>
  <si>
    <t>ERN</t>
  </si>
  <si>
    <t>Ethiopia</t>
  </si>
  <si>
    <t>ET</t>
  </si>
  <si>
    <t>Ethiopian birr</t>
  </si>
  <si>
    <t>ETB</t>
  </si>
  <si>
    <t>Falkland Islands</t>
  </si>
  <si>
    <t>FK</t>
  </si>
  <si>
    <t>Falkland Islands pound</t>
  </si>
  <si>
    <t>FKP</t>
  </si>
  <si>
    <t>Fiji</t>
  </si>
  <si>
    <t>FJ</t>
  </si>
  <si>
    <t>Fiji dollar</t>
  </si>
  <si>
    <t>FJD</t>
  </si>
  <si>
    <t>Gambia (the)</t>
  </si>
  <si>
    <t>GM</t>
  </si>
  <si>
    <t>Gambian dalasi</t>
  </si>
  <si>
    <t>GMD</t>
  </si>
  <si>
    <t>Georgia</t>
  </si>
  <si>
    <t>GE</t>
  </si>
  <si>
    <t>Georgian lari</t>
  </si>
  <si>
    <t>GEL</t>
  </si>
  <si>
    <t>Ghana</t>
  </si>
  <si>
    <t>GH</t>
  </si>
  <si>
    <t>Ghana cedi</t>
  </si>
  <si>
    <t>GHS</t>
  </si>
  <si>
    <t>Gibraltar</t>
  </si>
  <si>
    <t>GI</t>
  </si>
  <si>
    <t>Gibraltar pound</t>
  </si>
  <si>
    <t>GIP</t>
  </si>
  <si>
    <t>Guatemala</t>
  </si>
  <si>
    <t>GT</t>
  </si>
  <si>
    <t>Guatemalan quetzal</t>
  </si>
  <si>
    <t>GTQ</t>
  </si>
  <si>
    <t>Guinea</t>
  </si>
  <si>
    <t>GN</t>
  </si>
  <si>
    <t>GNF</t>
  </si>
  <si>
    <t>Guyana</t>
  </si>
  <si>
    <t>GY</t>
  </si>
  <si>
    <t>Guyana dollar</t>
  </si>
  <si>
    <t>GYD</t>
  </si>
  <si>
    <t>Haiti</t>
  </si>
  <si>
    <t>HT</t>
  </si>
  <si>
    <t>Haitian gourde</t>
  </si>
  <si>
    <t>HTG</t>
  </si>
  <si>
    <t>Honduras</t>
  </si>
  <si>
    <t>HN</t>
  </si>
  <si>
    <t>Honduran lempira</t>
  </si>
  <si>
    <t>HNL</t>
  </si>
  <si>
    <t>Iceland</t>
  </si>
  <si>
    <t>Iceland króna</t>
  </si>
  <si>
    <t>14</t>
  </si>
  <si>
    <t>Iran</t>
  </si>
  <si>
    <t>IR</t>
  </si>
  <si>
    <t>Iranian rial</t>
  </si>
  <si>
    <t>IRR</t>
  </si>
  <si>
    <t>15</t>
  </si>
  <si>
    <t>Iraq</t>
  </si>
  <si>
    <t>IQ</t>
  </si>
  <si>
    <t>Iraqi dinar</t>
  </si>
  <si>
    <t>IQD</t>
  </si>
  <si>
    <t>Israel</t>
  </si>
  <si>
    <t>IL</t>
  </si>
  <si>
    <t>New Israeli shekel</t>
  </si>
  <si>
    <t>ILS</t>
  </si>
  <si>
    <t>Jamaica</t>
  </si>
  <si>
    <t>JM</t>
  </si>
  <si>
    <t>Jamaican dollar</t>
  </si>
  <si>
    <t>JMD</t>
  </si>
  <si>
    <t>Jordan</t>
  </si>
  <si>
    <t>JO</t>
  </si>
  <si>
    <t>Jordanian dinar</t>
  </si>
  <si>
    <t>JOD</t>
  </si>
  <si>
    <t>Kazakhstan</t>
  </si>
  <si>
    <t>KZ</t>
  </si>
  <si>
    <t>Kazakhstani tenge</t>
  </si>
  <si>
    <t>KZT</t>
  </si>
  <si>
    <t>Kenya</t>
  </si>
  <si>
    <t>KE</t>
  </si>
  <si>
    <t>Kenyan shilling</t>
  </si>
  <si>
    <t>KES</t>
  </si>
  <si>
    <t>Kuwait</t>
  </si>
  <si>
    <t>KW</t>
  </si>
  <si>
    <t>Kuwaiti dinar</t>
  </si>
  <si>
    <t>KWD</t>
  </si>
  <si>
    <t>Kyrgyzstan</t>
  </si>
  <si>
    <t>KG</t>
  </si>
  <si>
    <t>Kyrgyzstani som</t>
  </si>
  <si>
    <t>KGS</t>
  </si>
  <si>
    <t>Laos</t>
  </si>
  <si>
    <t>LA</t>
  </si>
  <si>
    <t>Lao kip</t>
  </si>
  <si>
    <t>LAK</t>
  </si>
  <si>
    <t>Lebanon</t>
  </si>
  <si>
    <t>LB</t>
  </si>
  <si>
    <t>Lebanese pound</t>
  </si>
  <si>
    <t>LBP</t>
  </si>
  <si>
    <t>Lesotho</t>
  </si>
  <si>
    <t>LS</t>
  </si>
  <si>
    <t>Lesotho loti</t>
  </si>
  <si>
    <t>LSL</t>
  </si>
  <si>
    <t>Liberia</t>
  </si>
  <si>
    <t>LR</t>
  </si>
  <si>
    <t>Liberian dollar</t>
  </si>
  <si>
    <t>LRD</t>
  </si>
  <si>
    <t>Libya</t>
  </si>
  <si>
    <t>LY</t>
  </si>
  <si>
    <t>Libyan dinar</t>
  </si>
  <si>
    <t>LYD</t>
  </si>
  <si>
    <t>Macau</t>
  </si>
  <si>
    <t>MO</t>
  </si>
  <si>
    <t>Macanese pataca</t>
  </si>
  <si>
    <t>MOP</t>
  </si>
  <si>
    <t>Macedonian denar</t>
  </si>
  <si>
    <t>MKD</t>
  </si>
  <si>
    <t>Madagascar</t>
  </si>
  <si>
    <t>MG</t>
  </si>
  <si>
    <t>Malagasy ariary</t>
  </si>
  <si>
    <t>MGA</t>
  </si>
  <si>
    <t>Malawi</t>
  </si>
  <si>
    <t>MW</t>
  </si>
  <si>
    <t>Malawi kwacha</t>
  </si>
  <si>
    <t>MWK</t>
  </si>
  <si>
    <t>Maldives</t>
  </si>
  <si>
    <t>MV</t>
  </si>
  <si>
    <t>Maldivian rufiyaa</t>
  </si>
  <si>
    <t>MVR</t>
  </si>
  <si>
    <t>Mauritania</t>
  </si>
  <si>
    <t>MR</t>
  </si>
  <si>
    <t>Mauritanian ouguiya</t>
  </si>
  <si>
    <t>Mauritius</t>
  </si>
  <si>
    <t>MU</t>
  </si>
  <si>
    <t>Mauritian rupee</t>
  </si>
  <si>
    <t>MUR</t>
  </si>
  <si>
    <t>Moldova</t>
  </si>
  <si>
    <t>MD</t>
  </si>
  <si>
    <t>Moldovan leu</t>
  </si>
  <si>
    <t>MDL</t>
  </si>
  <si>
    <t>Mongolia</t>
  </si>
  <si>
    <t>MN</t>
  </si>
  <si>
    <t>Mongolian Tugrik</t>
  </si>
  <si>
    <t>MNT</t>
  </si>
  <si>
    <t>Morocco</t>
  </si>
  <si>
    <t>MA</t>
  </si>
  <si>
    <t>Moroccan dirham</t>
  </si>
  <si>
    <t>MAD</t>
  </si>
  <si>
    <t>Mozambique</t>
  </si>
  <si>
    <t>MZ</t>
  </si>
  <si>
    <t>Mozambique Metical</t>
  </si>
  <si>
    <t>MZN</t>
  </si>
  <si>
    <t>Myanmar</t>
  </si>
  <si>
    <t>MM</t>
  </si>
  <si>
    <t>Myanmar Kyat</t>
  </si>
  <si>
    <t>MMK</t>
  </si>
  <si>
    <t>Namibia</t>
  </si>
  <si>
    <t>NA</t>
  </si>
  <si>
    <t>Namibian dollar</t>
  </si>
  <si>
    <t>NAD</t>
  </si>
  <si>
    <t>Nepal</t>
  </si>
  <si>
    <t>NP</t>
  </si>
  <si>
    <t>Nepalese rupee</t>
  </si>
  <si>
    <t>NPR</t>
  </si>
  <si>
    <t>New Caledonia</t>
  </si>
  <si>
    <t>NC</t>
  </si>
  <si>
    <t>CFP franc</t>
  </si>
  <si>
    <t>XPF</t>
  </si>
  <si>
    <t>16</t>
  </si>
  <si>
    <t>Nicaragua</t>
  </si>
  <si>
    <t>NI</t>
  </si>
  <si>
    <t>Nicaraguan córdoba</t>
  </si>
  <si>
    <t>NIO</t>
  </si>
  <si>
    <t>Nigeria</t>
  </si>
  <si>
    <t>NG</t>
  </si>
  <si>
    <t>Nigerian naira</t>
  </si>
  <si>
    <t>NGN</t>
  </si>
  <si>
    <t>Oman</t>
  </si>
  <si>
    <t>OM</t>
  </si>
  <si>
    <t>Omani rial</t>
  </si>
  <si>
    <t>OMR</t>
  </si>
  <si>
    <t>Pakistan</t>
  </si>
  <si>
    <t>PK</t>
  </si>
  <si>
    <t>Pakistan rupee</t>
  </si>
  <si>
    <t>PKR</t>
  </si>
  <si>
    <t>Panama</t>
  </si>
  <si>
    <t>PA</t>
  </si>
  <si>
    <t>Panamanian balboa</t>
  </si>
  <si>
    <t>PAB</t>
  </si>
  <si>
    <t>Papua New Guinea</t>
  </si>
  <si>
    <t>PG</t>
  </si>
  <si>
    <t>Papua New Guinean kina</t>
  </si>
  <si>
    <t>PGK</t>
  </si>
  <si>
    <t>Paraguay</t>
  </si>
  <si>
    <t>PY</t>
  </si>
  <si>
    <t>Paraguayan guaraní</t>
  </si>
  <si>
    <t>PYG</t>
  </si>
  <si>
    <t>Peru</t>
  </si>
  <si>
    <t>PE</t>
  </si>
  <si>
    <t>Peruvian sol</t>
  </si>
  <si>
    <t>PEN</t>
  </si>
  <si>
    <t>Qatar</t>
  </si>
  <si>
    <t>QA</t>
  </si>
  <si>
    <t>Qatari riyal</t>
  </si>
  <si>
    <t>QAR</t>
  </si>
  <si>
    <t>Rwanda</t>
  </si>
  <si>
    <t>RW</t>
  </si>
  <si>
    <t>Rwandan franc</t>
  </si>
  <si>
    <t>RWF</t>
  </si>
  <si>
    <t>Saint Helena</t>
  </si>
  <si>
    <t>SH</t>
  </si>
  <si>
    <t>Saint Helena pound</t>
  </si>
  <si>
    <t>SHP</t>
  </si>
  <si>
    <t>Samoa</t>
  </si>
  <si>
    <t>WS</t>
  </si>
  <si>
    <t>Samoan tala</t>
  </si>
  <si>
    <t>WST</t>
  </si>
  <si>
    <t>Sao Tome and Príncipe</t>
  </si>
  <si>
    <t>ST</t>
  </si>
  <si>
    <t>São Tomé and Príncipe dobra</t>
  </si>
  <si>
    <t>Saudi Arabia</t>
  </si>
  <si>
    <t>SA</t>
  </si>
  <si>
    <t>Saudi riyal</t>
  </si>
  <si>
    <t>SAR</t>
  </si>
  <si>
    <t>Serbia (Republic of)</t>
  </si>
  <si>
    <t>RS</t>
  </si>
  <si>
    <t>Serbian Dinar</t>
  </si>
  <si>
    <t>RSD</t>
  </si>
  <si>
    <t>Seychelles</t>
  </si>
  <si>
    <t>SC</t>
  </si>
  <si>
    <t>Seychellois rupee</t>
  </si>
  <si>
    <t>SCR</t>
  </si>
  <si>
    <t>Sierra Leone</t>
  </si>
  <si>
    <t>SL</t>
  </si>
  <si>
    <t>Sierra Leonean leone</t>
  </si>
  <si>
    <t>SLL</t>
  </si>
  <si>
    <t>Solomon Islands</t>
  </si>
  <si>
    <t>SB</t>
  </si>
  <si>
    <t>Solomon Islands dollar</t>
  </si>
  <si>
    <t>SBD</t>
  </si>
  <si>
    <t>Somalia</t>
  </si>
  <si>
    <t>SO</t>
  </si>
  <si>
    <t>Somali shilling</t>
  </si>
  <si>
    <t>SOS</t>
  </si>
  <si>
    <t>SS</t>
  </si>
  <si>
    <t>South Sudanese pound</t>
  </si>
  <si>
    <t>SSP</t>
  </si>
  <si>
    <t>Sri Lanka</t>
  </si>
  <si>
    <t>LK</t>
  </si>
  <si>
    <t>Sri Lankan rupee</t>
  </si>
  <si>
    <t>LKR</t>
  </si>
  <si>
    <t>Sudan</t>
  </si>
  <si>
    <t>SD</t>
  </si>
  <si>
    <t>Sudanese Pound</t>
  </si>
  <si>
    <t>SDG</t>
  </si>
  <si>
    <t>Suriname</t>
  </si>
  <si>
    <t>SR</t>
  </si>
  <si>
    <t>Surinam dollar</t>
  </si>
  <si>
    <t>SRD</t>
  </si>
  <si>
    <t>SZ</t>
  </si>
  <si>
    <t>Swazi lilangeni</t>
  </si>
  <si>
    <t>SZL</t>
  </si>
  <si>
    <t>Syria</t>
  </si>
  <si>
    <t>SY</t>
  </si>
  <si>
    <t>Syrian pound</t>
  </si>
  <si>
    <t>SYP</t>
  </si>
  <si>
    <t>Tajikistan</t>
  </si>
  <si>
    <t>TJ</t>
  </si>
  <si>
    <t>Tajikistani somoni</t>
  </si>
  <si>
    <t>TJS</t>
  </si>
  <si>
    <t>Tanzania</t>
  </si>
  <si>
    <t>TZ</t>
  </si>
  <si>
    <t>Tanzanian shilling</t>
  </si>
  <si>
    <t>TZS</t>
  </si>
  <si>
    <t>Tonga</t>
  </si>
  <si>
    <t>TO</t>
  </si>
  <si>
    <t>Tongan paʻanga</t>
  </si>
  <si>
    <t>TOP</t>
  </si>
  <si>
    <t>Trinidad and Tobago</t>
  </si>
  <si>
    <t>TT</t>
  </si>
  <si>
    <t>Trinidad and Tobago dollar</t>
  </si>
  <si>
    <t>TTD</t>
  </si>
  <si>
    <t>Tunisia</t>
  </si>
  <si>
    <t>TN</t>
  </si>
  <si>
    <t>Tunisian dinar</t>
  </si>
  <si>
    <t>TND</t>
  </si>
  <si>
    <t>Turkmenistan</t>
  </si>
  <si>
    <t>TM</t>
  </si>
  <si>
    <t>Turkmenistan manat</t>
  </si>
  <si>
    <t>TMT</t>
  </si>
  <si>
    <t>Uganda</t>
  </si>
  <si>
    <t>UG</t>
  </si>
  <si>
    <t>Ugandan shilling</t>
  </si>
  <si>
    <t>UGX</t>
  </si>
  <si>
    <t>Ukraine</t>
  </si>
  <si>
    <t>UA</t>
  </si>
  <si>
    <t>Ukrainian hryvnia</t>
  </si>
  <si>
    <t>UAH</t>
  </si>
  <si>
    <t>17</t>
  </si>
  <si>
    <t>United Arab Emirates</t>
  </si>
  <si>
    <t>AE</t>
  </si>
  <si>
    <t>United Arab Emirates dirham</t>
  </si>
  <si>
    <t>AED</t>
  </si>
  <si>
    <t>Uruguay</t>
  </si>
  <si>
    <t>UY</t>
  </si>
  <si>
    <t>Uruguayan peso</t>
  </si>
  <si>
    <t>UYU</t>
  </si>
  <si>
    <t>Uzbekistan</t>
  </si>
  <si>
    <t>UZ</t>
  </si>
  <si>
    <t>Uzbekistan sum</t>
  </si>
  <si>
    <t>UZS</t>
  </si>
  <si>
    <t>Vanuatu</t>
  </si>
  <si>
    <t>VU</t>
  </si>
  <si>
    <t>Vanuatu vatu</t>
  </si>
  <si>
    <t>VUV</t>
  </si>
  <si>
    <t>Venezuela</t>
  </si>
  <si>
    <t>VE</t>
  </si>
  <si>
    <t>Venezuelan bolívar</t>
  </si>
  <si>
    <t>VEF</t>
  </si>
  <si>
    <t>18</t>
  </si>
  <si>
    <t>Vietnam</t>
  </si>
  <si>
    <t>VN</t>
  </si>
  <si>
    <t>Vietnamese dong</t>
  </si>
  <si>
    <t>VND</t>
  </si>
  <si>
    <t>Yemen</t>
  </si>
  <si>
    <t>YE</t>
  </si>
  <si>
    <t>Yemeni rial</t>
  </si>
  <si>
    <t>YER</t>
  </si>
  <si>
    <t>Zambia</t>
  </si>
  <si>
    <t>ZM</t>
  </si>
  <si>
    <t>Zambian Kwacha</t>
  </si>
  <si>
    <t>ZMW</t>
  </si>
  <si>
    <t>19</t>
  </si>
  <si>
    <t>XCD group</t>
  </si>
  <si>
    <t>East Caribbean dollar</t>
  </si>
  <si>
    <t>XCD</t>
  </si>
  <si>
    <t>20</t>
  </si>
  <si>
    <t>XOF group</t>
  </si>
  <si>
    <t>West African CFA franc</t>
  </si>
  <si>
    <t>XOF</t>
  </si>
  <si>
    <t>21</t>
  </si>
  <si>
    <t>XAF group</t>
  </si>
  <si>
    <t>Central African CFA franc</t>
  </si>
  <si>
    <t>XAF</t>
  </si>
  <si>
    <t>22</t>
  </si>
  <si>
    <t>EXPLANATORY NOTES</t>
  </si>
  <si>
    <t>1.  The euro is the currency of the following countries: Austria (AT), Belgium (BE), Cyprus (CY), Germany (DE), Estonia (EE), Greece (EL), Spain (ES), Finland (FI), France (FR), Ireland (IE), Italy (IT), Luxembourg (LU), Latvia (LV), Lithuania (LT), Malta (MT), The Netherlands (NL), Portugal (PT), Slovenia (SI), Slovakia (SK). It is also in use for Mayotte (YT), Saint Pierre and Miquelon (PM), French Southern Lands (TF), Principality of Monaco (MC), Vatican (VA), San Marino (SM), Ceuta (XC), Melilla (XL), Andorra (AD), Republic of Montenegro (ME), Kosovo (XK, under UN Security Council 1244/99).</t>
  </si>
  <si>
    <t>2.  Danish krone: Also in use for Faeroe Islands (FO), Greenland (GL).</t>
  </si>
  <si>
    <t>3.  Pound sterling: Also in use for South Georgia and the South Sandwich Islands (GS).</t>
  </si>
  <si>
    <t>4.  Australian dollar: Also in use for Christmas Island (CX), Cocos (Keeling) Islands (CC), Kiribati (KI), Nauru (NR), Norfolk Island (NF), Tuvalu (TV).</t>
  </si>
  <si>
    <t>5.  Brazilian real: This currency can not be used to effect international payments of the Commission.</t>
  </si>
  <si>
    <t>6.  Chinese yuan: This currency can not be used to effect international payments of the Commission.</t>
  </si>
  <si>
    <t>15.  Iranian rial: This currency can not be used to effect international payments of the Commission.</t>
  </si>
  <si>
    <t>16.  CFP franc: In use for French Polynesia (PF), New Caledonia (NC), Wallis and Futuna (WF).</t>
  </si>
  <si>
    <t>Palestine (PS): currency code and currency not notified. North Korean won (KPW) and Zimbabwean dollar (ZWL): exchange rate not available as from February 1, 2015.</t>
  </si>
  <si>
    <t>COFINANCING</t>
  </si>
  <si>
    <t>Option A</t>
  </si>
  <si>
    <t>A</t>
  </si>
  <si>
    <t>Option B</t>
  </si>
  <si>
    <t>B</t>
  </si>
  <si>
    <t>Financial contributions specifically earmarked to finance the action</t>
  </si>
  <si>
    <r>
      <t>Financial contribution by third party and/or Income generated by the action</t>
    </r>
    <r>
      <rPr>
        <i/>
        <sz val="11"/>
        <rFont val="Arial Narrow"/>
        <family val="2"/>
      </rPr>
      <t xml:space="preserve">
(to be used only in case you have received a contribution from a third party)</t>
    </r>
  </si>
  <si>
    <t>Total declared receipts (excluding the EU grant)</t>
  </si>
  <si>
    <t>BALANCE PAYMENT or RECOVERY (-)</t>
  </si>
  <si>
    <t>Eu Grant</t>
  </si>
  <si>
    <t>DETERMINATION OF THE FINAL AMOUNT OF THE GRANT</t>
  </si>
  <si>
    <t>Total costs EUR</t>
  </si>
  <si>
    <t>Total Costs EUR</t>
  </si>
  <si>
    <t>Unit cost EUR</t>
  </si>
  <si>
    <t>Date of payment
Date dd/mm/yyyy</t>
  </si>
  <si>
    <t>Days ineligible - no justifying documents or expert assessment</t>
  </si>
  <si>
    <t>Days on the project</t>
  </si>
  <si>
    <t>Staff category</t>
  </si>
  <si>
    <t>Eligible costs EUR</t>
  </si>
  <si>
    <t>STATEMENT OF ACCOUNTS - COST CLAIM - to be used for Progress and Final eports</t>
  </si>
  <si>
    <t xml:space="preserve">Before completing this table please read carefully the financial guidelines </t>
  </si>
  <si>
    <r>
      <t>INDIRECT COSTS (</t>
    </r>
    <r>
      <rPr>
        <b/>
        <sz val="9"/>
        <rFont val="Arial Narrow"/>
        <family val="2"/>
      </rPr>
      <t>cannot exceed max percentage agreed in contactual budget)</t>
    </r>
  </si>
  <si>
    <t>Philippine piso</t>
  </si>
  <si>
    <t>Azerbaijan Manat</t>
  </si>
  <si>
    <t>BYN</t>
  </si>
  <si>
    <t>Comorian franc</t>
  </si>
  <si>
    <t>Guinean franc</t>
  </si>
  <si>
    <t>South Sudan</t>
  </si>
  <si>
    <t>Swaziland / eSwatini</t>
  </si>
  <si>
    <t>23</t>
  </si>
  <si>
    <t>7.  Iceland króna: This currency can not be used to effect international payments of the Commission.</t>
  </si>
  <si>
    <t>8.  New Zealand dollar: Also in use for Cook Islands (CK), Niue (NU), Pitcairn Islands (PN), Tokelau (TK).</t>
  </si>
  <si>
    <t>9.  Norwegian krone: Also in use for Bouvet Island (BV), Svalbard and Jan Mayen (SJ).</t>
  </si>
  <si>
    <t>10.  Russian ruble: This currency can not be used to effect international payments of the Commission.</t>
  </si>
  <si>
    <t>11.  Swiss franc: Also in use for Liechtenstein (LI).</t>
  </si>
  <si>
    <t>12.  US dollar: Also in use for American Samoa (AS), Bonaire, Sint Eustatius and Saba (BQ), British Indian Ocean Territory (IO), British Virgin Islands (VG), East Timor (TP), Ecuador (EC), El Salvador (SV), Guam (GU), Marshall Islands (MH), Micronesia (FM), Northern Marianas (MP), Palau (PW), Puerto Rico (PR), Turks and Caicos Islands (TC), United States Minor Outlying Islands (UM), United States Virgin Islands (VI), Zimbabwe (ZW).</t>
  </si>
  <si>
    <t>13.  Colombian peso: This currency can not be used to effect international payments of the Commission.</t>
  </si>
  <si>
    <t>14.  Netherlands Antillean guilder: Also in use for Sint Maarten (Dutch part) (SX).</t>
  </si>
  <si>
    <t>17.  Sudanese pound: The rate is in use for the exchange operations made by EU Delegation in the country. This currency cannot be used to effect international payments.</t>
  </si>
  <si>
    <t>18.  Ukrainian hryvnia: This currency can not be used to effect international payments of the Commission.</t>
  </si>
  <si>
    <t>21.  East Caribbean dollar: In use for Anguilla (AI), Antigua and Barbuda (AG), Dominica (DM), Grenada (GD), Montserrat (MS), Saint Kitts and Nevis (KN), Saint Lucia (LC), Saint Vincent and the Grenadines (VC).</t>
  </si>
  <si>
    <t>22.  West African CFA franc: In use for Benin (BJ), Burkina Faso (BF), Côte d'Ivoire (CI), Guinea-Bissau (GW), Mali (ML), Niger (NE), Senegal (SN), Togo (TG).</t>
  </si>
  <si>
    <t>23.  Central African CFA franc: In use for Cameroon (CM), Central African Republic (CF), Chad (TD), Congo (CG), Equatorial Guinea (GQ), Gabon (GA).</t>
  </si>
  <si>
    <t>Max Period Eligible (Rounded Up)</t>
  </si>
  <si>
    <t>Monthly Rates valid in 1-2019</t>
  </si>
  <si>
    <t>MRU</t>
  </si>
  <si>
    <t>STN</t>
  </si>
  <si>
    <t>Venezuelan bolivar soberano</t>
  </si>
  <si>
    <t>VES</t>
  </si>
  <si>
    <t>19.  Venezuelan bolívar soberano: The new currency VES came into force on 20 August 2018 at the rate of 100.000 VEF to 1 VES. VES and VEF will run simultaneously until further notice. The currency cannot be used to effect international payments. The significant fluctuation of the currency is due to hyperinflation.</t>
  </si>
  <si>
    <t>20.  Venezuelan bolívar: The new currency VES came into force on 20 August 2018 at the rate of 100.000 VEF to 1 VES. VES and VEF will run simultaneously until further notice. The currency cannot be used to effect international payments. The significant fluctuation of the currency is due to hyperinflation.</t>
  </si>
  <si>
    <t xml:space="preserve">Financial contributions specifically earmarked to finance the action and income generated by the action:
</t>
  </si>
  <si>
    <t>The difference between total costs and requested EU grant is covered by the cofinancing (which is not a financial contribution specifically earmarked to finance the action).</t>
  </si>
  <si>
    <t>B1. Travel &amp; subsistence costs</t>
  </si>
  <si>
    <t xml:space="preserve">B2. Equipment costs </t>
  </si>
  <si>
    <t xml:space="preserve">B3. Subcontracting costs </t>
  </si>
  <si>
    <t>B4. Other costs</t>
  </si>
  <si>
    <t>A. Staff costs</t>
  </si>
  <si>
    <t>XK</t>
  </si>
  <si>
    <t>Kosovo XK</t>
  </si>
  <si>
    <t>Republic of Serbia RS</t>
  </si>
  <si>
    <t>Algeria DZ</t>
  </si>
  <si>
    <t>Armenia AM</t>
  </si>
  <si>
    <t>Azerbaijan AZ</t>
  </si>
  <si>
    <t>Georgia GE</t>
  </si>
  <si>
    <t>Jordan JO</t>
  </si>
  <si>
    <t>Moldova MD</t>
  </si>
  <si>
    <t>Tunisia TN</t>
  </si>
  <si>
    <t>Ukraina UA</t>
  </si>
  <si>
    <t>Lebanon LB</t>
  </si>
  <si>
    <t>first prefinancing received
(to be completed by the Ifand crosschecked with the amount declared)</t>
  </si>
  <si>
    <t>total eligible costs declared</t>
  </si>
  <si>
    <t>is it the 70% of the first prefinancing consumed</t>
  </si>
  <si>
    <t>second pre-financing to be paid
the formula consider the case of a payment scheme  40%-40%-20%</t>
  </si>
  <si>
    <t>section to use only in case a second prefinancing is due and asked</t>
  </si>
  <si>
    <t>Transfer limits applied 
(Art. I.8 of the Agreement)</t>
  </si>
  <si>
    <t>Item  description</t>
  </si>
  <si>
    <t>B3. Subcontracting</t>
  </si>
  <si>
    <t>Reference to WP number</t>
  </si>
  <si>
    <t xml:space="preserve">Description of activity/event  (for travel and subsistence costs, please specify here, also start and end dates) </t>
  </si>
  <si>
    <t>WP number &amp; Justification</t>
  </si>
  <si>
    <t>WP  number &amp; Explanation of purpose of event</t>
  </si>
  <si>
    <t xml:space="preserve">WP number &amp; Justification   </t>
  </si>
  <si>
    <t>PRE-FINANCING AMOUNT(S) RECEIVED / %</t>
  </si>
  <si>
    <t>consumption %  of the pre-financing received 
(actual costs/pre-financing received)</t>
  </si>
  <si>
    <t>B.1 Travel &amp; subsistence costs for staff</t>
  </si>
  <si>
    <t>B.2 Equipment &amp; materials</t>
  </si>
  <si>
    <t>B4. Other direct costs</t>
  </si>
  <si>
    <t>Refernce to the WP number
(if applicable)</t>
  </si>
  <si>
    <t>To be completed</t>
  </si>
  <si>
    <t>A. NSS staff costs</t>
  </si>
  <si>
    <t>EACEA 02/2018 - EPALE National Support Services - Selection 2018</t>
  </si>
  <si>
    <t>not applicable</t>
  </si>
  <si>
    <t>Republic of North Macedonia MK</t>
  </si>
  <si>
    <t>Republic of North Macedonia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</si>
</sst>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0\ &quot;€&quot;"/>
    <numFmt numFmtId="166" formatCode="0.0"/>
    <numFmt numFmtId="167" formatCode="dd/mm/yyyy;@"/>
    <numFmt numFmtId="168" formatCode="0.0000"/>
    <numFmt numFmtId="169" formatCode="0.000"/>
    <numFmt numFmtId="170" formatCode="#,##0.00_ ;[Red]\-#,##0.00\ "/>
    <numFmt numFmtId="171" formatCode="_-* #,##0\ _€_-;\-* #,##0\ _€_-;_-* &quot;-&quot;??\ _€_-;_-@_-"/>
  </numFmts>
  <fonts count="45" x14ac:knownFonts="1">
    <font>
      <sz val="10"/>
      <name val="Arial"/>
    </font>
    <font>
      <sz val="8"/>
      <name val="Arial"/>
      <family val="2"/>
    </font>
    <font>
      <b/>
      <sz val="12"/>
      <name val="Arial Narrow"/>
      <family val="2"/>
    </font>
    <font>
      <sz val="12"/>
      <name val="Arial Narrow"/>
      <family val="2"/>
    </font>
    <font>
      <sz val="11"/>
      <name val="Arial Narrow"/>
      <family val="2"/>
    </font>
    <font>
      <b/>
      <sz val="11"/>
      <name val="Arial Narrow"/>
      <family val="2"/>
    </font>
    <font>
      <b/>
      <sz val="10"/>
      <name val="Arial Narrow"/>
      <family val="2"/>
    </font>
    <font>
      <b/>
      <sz val="14"/>
      <name val="Arial Narrow"/>
      <family val="2"/>
    </font>
    <font>
      <u/>
      <sz val="11"/>
      <name val="Arial Narrow"/>
      <family val="2"/>
    </font>
    <font>
      <b/>
      <sz val="9"/>
      <name val="Arial Narrow"/>
      <family val="2"/>
    </font>
    <font>
      <sz val="10"/>
      <name val="Arial Narrow"/>
      <family val="2"/>
    </font>
    <font>
      <sz val="11"/>
      <color indexed="9"/>
      <name val="Arial Narrow"/>
      <family val="2"/>
    </font>
    <font>
      <b/>
      <sz val="16"/>
      <name val="Arial Narrow"/>
      <family val="2"/>
    </font>
    <font>
      <b/>
      <sz val="12"/>
      <color indexed="9"/>
      <name val="Arial Narrow"/>
      <family val="2"/>
    </font>
    <font>
      <b/>
      <sz val="10"/>
      <color indexed="8"/>
      <name val="Arial Narrow"/>
      <family val="2"/>
    </font>
    <font>
      <b/>
      <sz val="10"/>
      <color indexed="8"/>
      <name val="Arial"/>
      <family val="2"/>
    </font>
    <font>
      <sz val="7"/>
      <name val="Arial Narrow"/>
      <family val="2"/>
    </font>
    <font>
      <b/>
      <u/>
      <sz val="11"/>
      <name val="Arial Narrow"/>
      <family val="2"/>
    </font>
    <font>
      <sz val="8"/>
      <name val="Arial Narrow"/>
      <family val="2"/>
    </font>
    <font>
      <sz val="14"/>
      <name val="Arial Narrow"/>
      <family val="2"/>
    </font>
    <font>
      <sz val="8"/>
      <name val="Arial"/>
      <family val="2"/>
    </font>
    <font>
      <i/>
      <sz val="10"/>
      <name val="Arial"/>
      <family val="2"/>
    </font>
    <font>
      <sz val="10"/>
      <name val="Arial"/>
      <family val="2"/>
    </font>
    <font>
      <b/>
      <sz val="8"/>
      <name val="Arial Narrow"/>
      <family val="2"/>
    </font>
    <font>
      <sz val="10"/>
      <name val="Arial"/>
      <family val="2"/>
    </font>
    <font>
      <sz val="9"/>
      <name val="Arial Narrow"/>
      <family val="2"/>
    </font>
    <font>
      <b/>
      <sz val="20"/>
      <name val="Arial Narrow"/>
      <family val="2"/>
    </font>
    <font>
      <b/>
      <i/>
      <sz val="11"/>
      <name val="Arial Narrow"/>
      <family val="2"/>
    </font>
    <font>
      <i/>
      <sz val="11"/>
      <name val="Arial Narrow"/>
      <family val="2"/>
    </font>
    <font>
      <sz val="12"/>
      <color indexed="12"/>
      <name val="Arial Narrow"/>
      <family val="2"/>
    </font>
    <font>
      <i/>
      <sz val="12"/>
      <color indexed="12"/>
      <name val="Arial Narrow"/>
      <family val="2"/>
    </font>
    <font>
      <b/>
      <sz val="11"/>
      <color rgb="FFFF0000"/>
      <name val="Arial Narrow"/>
      <family val="2"/>
    </font>
    <font>
      <b/>
      <i/>
      <sz val="10"/>
      <name val="Arial Narrow"/>
      <family val="2"/>
    </font>
    <font>
      <b/>
      <sz val="10"/>
      <name val="Arial"/>
      <family val="2"/>
    </font>
    <font>
      <b/>
      <sz val="10"/>
      <color rgb="FFFF0000"/>
      <name val="Arial Narrow"/>
      <family val="2"/>
    </font>
    <font>
      <b/>
      <sz val="7"/>
      <name val="Arial Narrow"/>
      <family val="2"/>
    </font>
    <font>
      <sz val="10"/>
      <color rgb="FFFF0000"/>
      <name val="Arial Narrow"/>
      <family val="2"/>
    </font>
    <font>
      <i/>
      <sz val="11"/>
      <color rgb="FF00B050"/>
      <name val="Arial Narrow"/>
      <family val="2"/>
    </font>
    <font>
      <b/>
      <sz val="13"/>
      <name val="Arial Narrow"/>
      <family val="2"/>
    </font>
    <font>
      <sz val="11"/>
      <color indexed="8"/>
      <name val="Calibri"/>
      <family val="2"/>
      <scheme val="minor"/>
    </font>
    <font>
      <b/>
      <sz val="14"/>
      <color indexed="8"/>
      <name val="Arial"/>
      <family val="2"/>
    </font>
    <font>
      <sz val="11"/>
      <color indexed="8"/>
      <name val="Arial"/>
      <family val="2"/>
    </font>
    <font>
      <b/>
      <sz val="11"/>
      <name val="Calibri"/>
      <family val="2"/>
    </font>
    <font>
      <b/>
      <sz val="11"/>
      <color indexed="8"/>
      <name val="Arial"/>
      <family val="2"/>
    </font>
    <font>
      <b/>
      <i/>
      <sz val="14"/>
      <name val="Arial Narrow"/>
      <family val="2"/>
    </font>
  </fonts>
  <fills count="3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CC"/>
        <bgColor indexed="64"/>
      </patternFill>
    </fill>
    <fill>
      <patternFill patternType="solid">
        <fgColor rgb="FFCCECFF"/>
        <bgColor indexed="64"/>
      </patternFill>
    </fill>
    <fill>
      <patternFill patternType="solid">
        <fgColor rgb="FF99CCFF"/>
        <bgColor indexed="64"/>
      </patternFill>
    </fill>
    <fill>
      <patternFill patternType="solid">
        <fgColor rgb="FFFF0000"/>
        <bgColor indexed="64"/>
      </patternFill>
    </fill>
    <fill>
      <patternFill patternType="solid">
        <fgColor rgb="FF99FFCC"/>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EFED0"/>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gray0625"/>
    </fill>
    <fill>
      <patternFill patternType="solid">
        <fgColor rgb="FFCCFFCC"/>
        <bgColor indexed="64"/>
      </patternFill>
    </fill>
    <fill>
      <patternFill patternType="solid">
        <fgColor theme="7" tint="0.399975585192419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ck">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thick">
        <color indexed="64"/>
      </right>
      <top style="medium">
        <color indexed="64"/>
      </top>
      <bottom style="medium">
        <color indexed="64"/>
      </bottom>
      <diagonal/>
    </border>
  </borders>
  <cellStyleXfs count="5">
    <xf numFmtId="0" fontId="0" fillId="0" borderId="0"/>
    <xf numFmtId="164" fontId="22" fillId="0" borderId="0" applyFont="0" applyFill="0" applyBorder="0" applyAlignment="0" applyProtection="0"/>
    <xf numFmtId="9" fontId="24" fillId="0" borderId="0" applyFont="0" applyFill="0" applyBorder="0" applyAlignment="0" applyProtection="0"/>
    <xf numFmtId="0" fontId="39" fillId="0" borderId="0"/>
    <xf numFmtId="9" fontId="22" fillId="0" borderId="0" applyFont="0" applyFill="0" applyBorder="0" applyAlignment="0" applyProtection="0"/>
  </cellStyleXfs>
  <cellXfs count="783">
    <xf numFmtId="0" fontId="0" fillId="0" borderId="0" xfId="0"/>
    <xf numFmtId="0" fontId="6" fillId="0" borderId="0" xfId="0" applyFont="1" applyProtection="1"/>
    <xf numFmtId="0" fontId="10" fillId="0" borderId="0" xfId="0" applyFont="1" applyAlignment="1" applyProtection="1">
      <alignment horizontal="left"/>
    </xf>
    <xf numFmtId="0" fontId="2" fillId="0" borderId="0" xfId="0" applyFont="1" applyFill="1" applyBorder="1" applyAlignment="1" applyProtection="1">
      <alignment horizontal="left" vertical="top"/>
    </xf>
    <xf numFmtId="0" fontId="10" fillId="0" borderId="0" xfId="0" applyFont="1" applyFill="1" applyBorder="1" applyProtection="1"/>
    <xf numFmtId="0" fontId="6" fillId="0" borderId="0" xfId="0" applyFont="1" applyFill="1" applyBorder="1" applyProtection="1"/>
    <xf numFmtId="0" fontId="6" fillId="0" borderId="0" xfId="0" applyFont="1" applyFill="1" applyBorder="1" applyAlignment="1" applyProtection="1">
      <alignment horizontal="center"/>
    </xf>
    <xf numFmtId="0" fontId="10" fillId="0" borderId="0" xfId="0" applyFont="1" applyProtection="1"/>
    <xf numFmtId="0" fontId="6" fillId="0" borderId="0" xfId="0" applyFont="1" applyAlignment="1" applyProtection="1">
      <alignment horizontal="center"/>
    </xf>
    <xf numFmtId="0" fontId="10" fillId="0" borderId="12" xfId="0" applyFont="1" applyBorder="1" applyProtection="1"/>
    <xf numFmtId="4" fontId="10" fillId="5" borderId="1" xfId="0" applyNumberFormat="1" applyFont="1" applyFill="1" applyBorder="1" applyProtection="1"/>
    <xf numFmtId="14" fontId="10" fillId="0" borderId="0" xfId="0" applyNumberFormat="1" applyFont="1" applyProtection="1"/>
    <xf numFmtId="0" fontId="0" fillId="0" borderId="0" xfId="0" applyProtection="1"/>
    <xf numFmtId="0" fontId="0" fillId="0" borderId="0" xfId="0" applyAlignment="1"/>
    <xf numFmtId="0" fontId="21" fillId="0" borderId="0" xfId="0" applyFont="1" applyAlignment="1"/>
    <xf numFmtId="0" fontId="20" fillId="0" borderId="0" xfId="0" applyFont="1" applyAlignment="1"/>
    <xf numFmtId="0" fontId="4" fillId="0" borderId="0" xfId="0" applyFont="1" applyProtection="1">
      <protection locked="0"/>
    </xf>
    <xf numFmtId="0" fontId="4" fillId="0" borderId="0" xfId="0" applyFont="1" applyProtection="1"/>
    <xf numFmtId="0" fontId="19" fillId="0" borderId="0" xfId="0" applyFont="1" applyProtection="1"/>
    <xf numFmtId="0" fontId="4" fillId="0" borderId="0" xfId="0" applyFont="1" applyBorder="1" applyAlignment="1" applyProtection="1">
      <alignment horizontal="center"/>
    </xf>
    <xf numFmtId="0" fontId="5" fillId="0" borderId="0" xfId="0" applyFont="1" applyProtection="1"/>
    <xf numFmtId="0" fontId="4" fillId="0" borderId="0" xfId="0" applyFont="1" applyFill="1" applyProtection="1"/>
    <xf numFmtId="0" fontId="6" fillId="0" borderId="0" xfId="0" applyFont="1" applyFill="1" applyBorder="1" applyAlignment="1" applyProtection="1">
      <alignment horizontal="center" vertical="center" wrapText="1"/>
    </xf>
    <xf numFmtId="0" fontId="5" fillId="0" borderId="0" xfId="0" applyFont="1" applyBorder="1" applyAlignment="1" applyProtection="1">
      <alignment horizontal="center"/>
    </xf>
    <xf numFmtId="9" fontId="5" fillId="2" borderId="1" xfId="0" applyNumberFormat="1" applyFont="1" applyFill="1" applyBorder="1" applyAlignment="1" applyProtection="1"/>
    <xf numFmtId="2" fontId="5" fillId="6" borderId="0" xfId="0" applyNumberFormat="1" applyFont="1" applyFill="1" applyAlignment="1" applyProtection="1">
      <alignment horizontal="right"/>
    </xf>
    <xf numFmtId="2" fontId="4" fillId="6" borderId="0" xfId="0" applyNumberFormat="1" applyFont="1" applyFill="1" applyAlignment="1" applyProtection="1">
      <alignment horizontal="right"/>
    </xf>
    <xf numFmtId="0" fontId="5" fillId="0" borderId="21" xfId="0" applyFont="1" applyBorder="1" applyProtection="1"/>
    <xf numFmtId="0" fontId="4" fillId="0" borderId="38" xfId="0" applyFont="1" applyBorder="1" applyProtection="1"/>
    <xf numFmtId="0" fontId="4" fillId="0" borderId="31" xfId="0" applyFont="1" applyBorder="1" applyProtection="1"/>
    <xf numFmtId="0" fontId="4" fillId="0" borderId="0" xfId="0" applyFont="1" applyBorder="1" applyProtection="1"/>
    <xf numFmtId="0" fontId="5" fillId="0" borderId="0" xfId="0" applyFont="1" applyBorder="1" applyAlignment="1" applyProtection="1"/>
    <xf numFmtId="0" fontId="11" fillId="0" borderId="0" xfId="0" applyFont="1" applyBorder="1" applyAlignment="1" applyProtection="1">
      <alignment horizont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4" fontId="4" fillId="0" borderId="0" xfId="0" applyNumberFormat="1" applyFont="1" applyProtection="1"/>
    <xf numFmtId="0" fontId="4" fillId="0" borderId="0" xfId="0" applyFont="1"/>
    <xf numFmtId="2" fontId="10" fillId="14" borderId="6" xfId="0" applyNumberFormat="1" applyFont="1" applyFill="1" applyBorder="1" applyAlignment="1" applyProtection="1">
      <alignment vertical="center"/>
      <protection locked="0"/>
    </xf>
    <xf numFmtId="0" fontId="10" fillId="14" borderId="6" xfId="0" applyFont="1" applyFill="1" applyBorder="1" applyProtection="1">
      <protection locked="0"/>
    </xf>
    <xf numFmtId="0" fontId="10" fillId="14" borderId="1" xfId="0" applyFont="1" applyFill="1" applyBorder="1" applyProtection="1">
      <protection locked="0"/>
    </xf>
    <xf numFmtId="0" fontId="10" fillId="14" borderId="10" xfId="0" applyFont="1" applyFill="1" applyBorder="1" applyProtection="1">
      <protection locked="0"/>
    </xf>
    <xf numFmtId="2" fontId="10" fillId="14" borderId="1" xfId="0" applyNumberFormat="1" applyFont="1" applyFill="1" applyBorder="1" applyAlignment="1" applyProtection="1">
      <alignment vertical="center"/>
      <protection locked="0"/>
    </xf>
    <xf numFmtId="2" fontId="10" fillId="14" borderId="10" xfId="0" applyNumberFormat="1" applyFont="1" applyFill="1" applyBorder="1" applyAlignment="1" applyProtection="1">
      <alignment vertical="center"/>
      <protection locked="0"/>
    </xf>
    <xf numFmtId="0" fontId="4" fillId="14" borderId="1" xfId="0" applyFont="1" applyFill="1" applyBorder="1" applyProtection="1">
      <protection locked="0"/>
    </xf>
    <xf numFmtId="4" fontId="23" fillId="12" borderId="1" xfId="0" applyNumberFormat="1" applyFont="1" applyFill="1" applyBorder="1" applyAlignment="1" applyProtection="1">
      <alignment horizontal="left" wrapText="1"/>
    </xf>
    <xf numFmtId="0" fontId="6" fillId="0" borderId="19" xfId="0" applyFont="1" applyBorder="1" applyAlignment="1" applyProtection="1">
      <alignment horizontal="center" vertical="center" wrapText="1"/>
    </xf>
    <xf numFmtId="0" fontId="26" fillId="0" borderId="0" xfId="0" applyFont="1" applyProtection="1"/>
    <xf numFmtId="0" fontId="4" fillId="10" borderId="1" xfId="0" applyFont="1" applyFill="1" applyBorder="1" applyProtection="1"/>
    <xf numFmtId="0" fontId="4" fillId="10" borderId="1" xfId="0" applyFont="1" applyFill="1" applyBorder="1" applyAlignment="1" applyProtection="1">
      <alignment horizontal="left"/>
    </xf>
    <xf numFmtId="0" fontId="5" fillId="0" borderId="11" xfId="0" applyFont="1" applyBorder="1" applyProtection="1"/>
    <xf numFmtId="0" fontId="4" fillId="0" borderId="31" xfId="0" applyFont="1" applyBorder="1" applyAlignment="1" applyProtection="1">
      <alignment horizontal="center"/>
    </xf>
    <xf numFmtId="0" fontId="4" fillId="0" borderId="38" xfId="0" applyFont="1" applyBorder="1" applyAlignment="1" applyProtection="1">
      <alignment horizontal="center"/>
    </xf>
    <xf numFmtId="0" fontId="5" fillId="4" borderId="30" xfId="0" applyFont="1" applyFill="1" applyBorder="1" applyAlignment="1" applyProtection="1">
      <alignment horizontal="right"/>
    </xf>
    <xf numFmtId="0" fontId="6" fillId="0" borderId="36" xfId="0" applyFont="1" applyBorder="1" applyAlignment="1" applyProtection="1">
      <alignment horizontal="center" vertical="center" wrapText="1"/>
    </xf>
    <xf numFmtId="0" fontId="10" fillId="0" borderId="0" xfId="0" applyFont="1" applyBorder="1" applyProtection="1"/>
    <xf numFmtId="0" fontId="10" fillId="0" borderId="62" xfId="0" applyFont="1" applyFill="1" applyBorder="1" applyAlignment="1" applyProtection="1">
      <alignment vertical="top" wrapText="1"/>
    </xf>
    <xf numFmtId="0" fontId="10" fillId="0" borderId="63" xfId="0" applyFont="1" applyFill="1" applyBorder="1" applyAlignment="1" applyProtection="1">
      <alignment vertical="top" wrapText="1"/>
    </xf>
    <xf numFmtId="4" fontId="10" fillId="5" borderId="7" xfId="0" applyNumberFormat="1" applyFont="1" applyFill="1" applyBorder="1" applyProtection="1"/>
    <xf numFmtId="4" fontId="10" fillId="5" borderId="9" xfId="0" applyNumberFormat="1" applyFont="1" applyFill="1" applyBorder="1" applyProtection="1"/>
    <xf numFmtId="0" fontId="4" fillId="10" borderId="1" xfId="0" applyFont="1" applyFill="1" applyBorder="1" applyAlignment="1" applyProtection="1">
      <alignment horizontal="center" wrapText="1"/>
    </xf>
    <xf numFmtId="0" fontId="4" fillId="10" borderId="1" xfId="0" applyFont="1" applyFill="1" applyBorder="1" applyAlignment="1">
      <alignment horizontal="center"/>
    </xf>
    <xf numFmtId="0" fontId="4" fillId="10" borderId="7" xfId="0" applyFont="1" applyFill="1" applyBorder="1" applyAlignment="1" applyProtection="1">
      <alignment horizontal="center"/>
    </xf>
    <xf numFmtId="0" fontId="4" fillId="10" borderId="9" xfId="0" applyFont="1" applyFill="1" applyBorder="1" applyAlignment="1" applyProtection="1">
      <alignment horizontal="center"/>
    </xf>
    <xf numFmtId="0" fontId="4" fillId="10" borderId="10" xfId="0" applyFont="1" applyFill="1" applyBorder="1" applyAlignment="1" applyProtection="1">
      <alignment horizontal="left"/>
    </xf>
    <xf numFmtId="0" fontId="7" fillId="0" borderId="0" xfId="0" applyFont="1" applyAlignment="1" applyProtection="1">
      <alignment horizontal="center"/>
    </xf>
    <xf numFmtId="0" fontId="4" fillId="14" borderId="7" xfId="0" applyFont="1" applyFill="1" applyBorder="1" applyAlignment="1" applyProtection="1">
      <alignment horizontal="left"/>
      <protection locked="0"/>
    </xf>
    <xf numFmtId="0" fontId="8" fillId="0" borderId="0" xfId="0" applyFont="1" applyProtection="1"/>
    <xf numFmtId="4" fontId="4" fillId="16" borderId="7" xfId="0" applyNumberFormat="1" applyFont="1" applyFill="1" applyBorder="1" applyProtection="1"/>
    <xf numFmtId="4" fontId="4" fillId="16" borderId="21" xfId="0" applyNumberFormat="1" applyFont="1" applyFill="1" applyBorder="1" applyProtection="1"/>
    <xf numFmtId="4" fontId="4" fillId="15" borderId="40" xfId="0" applyNumberFormat="1" applyFont="1" applyFill="1" applyBorder="1" applyProtection="1"/>
    <xf numFmtId="0" fontId="4" fillId="7" borderId="7" xfId="0" applyFont="1" applyFill="1" applyBorder="1" applyProtection="1"/>
    <xf numFmtId="4" fontId="4" fillId="7" borderId="40" xfId="0" applyNumberFormat="1" applyFont="1" applyFill="1" applyBorder="1" applyProtection="1"/>
    <xf numFmtId="0" fontId="18" fillId="7" borderId="16" xfId="0" applyFont="1" applyFill="1" applyBorder="1" applyProtection="1"/>
    <xf numFmtId="4" fontId="4" fillId="7" borderId="18" xfId="0" applyNumberFormat="1" applyFont="1" applyFill="1" applyBorder="1" applyProtection="1"/>
    <xf numFmtId="4" fontId="5" fillId="16" borderId="9" xfId="0" applyNumberFormat="1" applyFont="1" applyFill="1" applyBorder="1" applyProtection="1"/>
    <xf numFmtId="4" fontId="5" fillId="16" borderId="13" xfId="0" applyNumberFormat="1" applyFont="1" applyFill="1" applyBorder="1" applyProtection="1"/>
    <xf numFmtId="0" fontId="9" fillId="0" borderId="0" xfId="0" applyFont="1" applyAlignment="1" applyProtection="1">
      <alignment horizontal="right"/>
    </xf>
    <xf numFmtId="4" fontId="5" fillId="0" borderId="0" xfId="0" applyNumberFormat="1" applyFont="1" applyBorder="1" applyAlignment="1" applyProtection="1">
      <alignment horizontal="left" wrapText="1"/>
    </xf>
    <xf numFmtId="4" fontId="5" fillId="0" borderId="0" xfId="0" applyNumberFormat="1" applyFont="1" applyBorder="1" applyAlignment="1" applyProtection="1">
      <alignment horizontal="right"/>
    </xf>
    <xf numFmtId="4" fontId="10" fillId="5" borderId="10" xfId="0" applyNumberFormat="1" applyFont="1" applyFill="1" applyBorder="1" applyProtection="1"/>
    <xf numFmtId="0" fontId="6" fillId="0" borderId="32" xfId="0" applyFont="1" applyBorder="1" applyAlignment="1" applyProtection="1">
      <alignment horizontal="center"/>
    </xf>
    <xf numFmtId="0" fontId="6" fillId="0" borderId="64" xfId="0" applyFont="1" applyBorder="1" applyAlignment="1" applyProtection="1">
      <alignment horizontal="center"/>
    </xf>
    <xf numFmtId="0" fontId="6" fillId="0" borderId="57" xfId="0" applyFont="1" applyBorder="1" applyAlignment="1" applyProtection="1">
      <alignment horizontal="center"/>
    </xf>
    <xf numFmtId="0" fontId="10" fillId="14" borderId="7" xfId="0" applyFont="1" applyFill="1" applyBorder="1" applyProtection="1">
      <protection locked="0"/>
    </xf>
    <xf numFmtId="0" fontId="10" fillId="14" borderId="9" xfId="0" applyFont="1" applyFill="1" applyBorder="1" applyProtection="1">
      <protection locked="0"/>
    </xf>
    <xf numFmtId="4" fontId="6" fillId="2" borderId="63" xfId="0" applyNumberFormat="1" applyFont="1" applyFill="1" applyBorder="1" applyAlignment="1" applyProtection="1">
      <alignment horizontal="right" vertical="center" wrapText="1"/>
    </xf>
    <xf numFmtId="168" fontId="4" fillId="10" borderId="1" xfId="0" applyNumberFormat="1" applyFont="1" applyFill="1" applyBorder="1" applyAlignment="1" applyProtection="1">
      <alignment horizontal="center"/>
    </xf>
    <xf numFmtId="169" fontId="4" fillId="10" borderId="1" xfId="0" applyNumberFormat="1" applyFont="1" applyFill="1" applyBorder="1" applyAlignment="1" applyProtection="1">
      <alignment horizontal="center"/>
    </xf>
    <xf numFmtId="2" fontId="4" fillId="10" borderId="1" xfId="0" applyNumberFormat="1" applyFont="1" applyFill="1" applyBorder="1" applyAlignment="1" applyProtection="1">
      <alignment horizontal="center"/>
    </xf>
    <xf numFmtId="0" fontId="11" fillId="0" borderId="0" xfId="0" applyFont="1" applyBorder="1" applyAlignment="1" applyProtection="1">
      <alignment horizontal="center"/>
    </xf>
    <xf numFmtId="0" fontId="4" fillId="0" borderId="42" xfId="0" applyFont="1" applyBorder="1" applyAlignment="1" applyProtection="1"/>
    <xf numFmtId="0" fontId="4" fillId="0" borderId="0" xfId="0" applyFont="1" applyBorder="1" applyAlignment="1" applyProtection="1"/>
    <xf numFmtId="0" fontId="4" fillId="0" borderId="12" xfId="0" applyFont="1" applyBorder="1" applyAlignment="1" applyProtection="1">
      <alignment horizontal="center"/>
    </xf>
    <xf numFmtId="168" fontId="4" fillId="10" borderId="10" xfId="0" applyNumberFormat="1" applyFont="1" applyFill="1" applyBorder="1" applyAlignment="1" applyProtection="1">
      <alignment horizontal="center"/>
    </xf>
    <xf numFmtId="0" fontId="11" fillId="0" borderId="0" xfId="0" applyFont="1" applyBorder="1" applyAlignment="1" applyProtection="1">
      <alignment horizontal="center"/>
    </xf>
    <xf numFmtId="0" fontId="17" fillId="0" borderId="0" xfId="0" applyFont="1" applyFill="1" applyBorder="1" applyAlignment="1" applyProtection="1">
      <alignment horizontal="left"/>
    </xf>
    <xf numFmtId="0" fontId="5"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6" fillId="8" borderId="0" xfId="0" applyFont="1" applyFill="1" applyBorder="1" applyAlignment="1" applyProtection="1">
      <alignment horizontal="center" vertical="center" wrapText="1"/>
    </xf>
    <xf numFmtId="9" fontId="5" fillId="0" borderId="0" xfId="0" applyNumberFormat="1" applyFont="1" applyFill="1" applyBorder="1" applyAlignment="1" applyProtection="1"/>
    <xf numFmtId="2" fontId="5" fillId="0" borderId="0" xfId="0" applyNumberFormat="1" applyFont="1" applyFill="1" applyBorder="1" applyAlignment="1" applyProtection="1">
      <alignment horizontal="right"/>
    </xf>
    <xf numFmtId="2" fontId="5" fillId="0" borderId="0" xfId="0" applyNumberFormat="1" applyFont="1" applyFill="1" applyAlignment="1" applyProtection="1">
      <alignment horizontal="right"/>
    </xf>
    <xf numFmtId="0" fontId="6" fillId="0" borderId="22" xfId="0" applyFont="1" applyBorder="1" applyAlignment="1" applyProtection="1">
      <alignment horizontal="center" vertical="center"/>
    </xf>
    <xf numFmtId="0" fontId="10" fillId="5" borderId="1" xfId="0" applyFont="1" applyFill="1" applyBorder="1" applyAlignment="1" applyProtection="1">
      <alignment horizontal="right"/>
    </xf>
    <xf numFmtId="0" fontId="10" fillId="5" borderId="10" xfId="0" applyFont="1" applyFill="1" applyBorder="1" applyAlignment="1" applyProtection="1">
      <alignment horizontal="right"/>
    </xf>
    <xf numFmtId="0" fontId="10" fillId="14" borderId="65" xfId="0" applyFont="1" applyFill="1" applyBorder="1" applyProtection="1">
      <protection locked="0"/>
    </xf>
    <xf numFmtId="0" fontId="10" fillId="14" borderId="31" xfId="0" applyFont="1" applyFill="1" applyBorder="1" applyProtection="1">
      <protection locked="0"/>
    </xf>
    <xf numFmtId="0" fontId="10" fillId="14" borderId="59" xfId="0" applyFont="1" applyFill="1" applyBorder="1" applyProtection="1">
      <protection locked="0"/>
    </xf>
    <xf numFmtId="0" fontId="22" fillId="0" borderId="7" xfId="0" applyFont="1" applyBorder="1" applyAlignment="1">
      <alignment wrapText="1"/>
    </xf>
    <xf numFmtId="0" fontId="22" fillId="0" borderId="9" xfId="0" applyFont="1" applyBorder="1" applyAlignment="1">
      <alignment wrapText="1"/>
    </xf>
    <xf numFmtId="9" fontId="23" fillId="9" borderId="8" xfId="2" applyFont="1" applyFill="1" applyBorder="1" applyAlignment="1" applyProtection="1">
      <alignment horizontal="center" wrapText="1"/>
    </xf>
    <xf numFmtId="4" fontId="10" fillId="5" borderId="20" xfId="0" applyNumberFormat="1" applyFont="1" applyFill="1" applyBorder="1" applyProtection="1"/>
    <xf numFmtId="4" fontId="10" fillId="5" borderId="16" xfId="0" applyNumberFormat="1" applyFont="1" applyFill="1" applyBorder="1" applyProtection="1"/>
    <xf numFmtId="0" fontId="10" fillId="5" borderId="16" xfId="0" applyFont="1" applyFill="1" applyBorder="1" applyAlignment="1" applyProtection="1">
      <alignment horizontal="right"/>
    </xf>
    <xf numFmtId="4" fontId="4" fillId="7" borderId="60" xfId="0" applyNumberFormat="1" applyFont="1" applyFill="1" applyBorder="1" applyProtection="1"/>
    <xf numFmtId="0" fontId="4" fillId="0" borderId="11" xfId="0" applyFont="1" applyBorder="1" applyProtection="1"/>
    <xf numFmtId="0" fontId="4" fillId="0" borderId="44" xfId="0" applyFont="1" applyBorder="1" applyProtection="1"/>
    <xf numFmtId="4" fontId="4" fillId="16" borderId="40" xfId="0" applyNumberFormat="1" applyFont="1" applyFill="1" applyBorder="1" applyProtection="1"/>
    <xf numFmtId="4" fontId="4" fillId="15" borderId="21" xfId="0" applyNumberFormat="1" applyFont="1" applyFill="1" applyBorder="1" applyProtection="1"/>
    <xf numFmtId="0" fontId="18" fillId="7" borderId="28" xfId="0" applyFont="1" applyFill="1" applyBorder="1" applyProtection="1"/>
    <xf numFmtId="9" fontId="4" fillId="0" borderId="0" xfId="0" applyNumberFormat="1" applyFont="1" applyProtection="1"/>
    <xf numFmtId="0" fontId="18" fillId="20" borderId="58" xfId="0" applyFont="1" applyFill="1" applyBorder="1" applyProtection="1"/>
    <xf numFmtId="4" fontId="5" fillId="20" borderId="13" xfId="0" applyNumberFormat="1" applyFont="1" applyFill="1" applyBorder="1" applyProtection="1"/>
    <xf numFmtId="4" fontId="4" fillId="15" borderId="1" xfId="0" applyNumberFormat="1" applyFont="1" applyFill="1" applyBorder="1" applyProtection="1"/>
    <xf numFmtId="4" fontId="5" fillId="20" borderId="29" xfId="0" applyNumberFormat="1" applyFont="1" applyFill="1" applyBorder="1" applyProtection="1"/>
    <xf numFmtId="4" fontId="5" fillId="20" borderId="67" xfId="0" applyNumberFormat="1" applyFont="1" applyFill="1" applyBorder="1" applyProtection="1"/>
    <xf numFmtId="0" fontId="4" fillId="0" borderId="2" xfId="0" applyFont="1" applyBorder="1" applyProtection="1"/>
    <xf numFmtId="0" fontId="4" fillId="0" borderId="12" xfId="0" applyFont="1" applyBorder="1" applyProtection="1"/>
    <xf numFmtId="4" fontId="25" fillId="20" borderId="66" xfId="0" applyNumberFormat="1" applyFont="1" applyFill="1" applyBorder="1" applyAlignment="1" applyProtection="1">
      <alignment wrapText="1"/>
    </xf>
    <xf numFmtId="4" fontId="4" fillId="20" borderId="67" xfId="0" applyNumberFormat="1" applyFont="1" applyFill="1" applyBorder="1" applyProtection="1"/>
    <xf numFmtId="4" fontId="4" fillId="16" borderId="66" xfId="0" applyNumberFormat="1" applyFont="1" applyFill="1" applyBorder="1" applyProtection="1"/>
    <xf numFmtId="4" fontId="4" fillId="16" borderId="74" xfId="0" applyNumberFormat="1" applyFont="1" applyFill="1" applyBorder="1" applyProtection="1"/>
    <xf numFmtId="4" fontId="4" fillId="16" borderId="67" xfId="0" applyNumberFormat="1" applyFont="1" applyFill="1" applyBorder="1" applyProtection="1"/>
    <xf numFmtId="4" fontId="4" fillId="16" borderId="5" xfId="0" applyNumberFormat="1" applyFont="1" applyFill="1" applyBorder="1" applyProtection="1"/>
    <xf numFmtId="4" fontId="4" fillId="16" borderId="14" xfId="0" applyNumberFormat="1" applyFont="1" applyFill="1" applyBorder="1" applyProtection="1"/>
    <xf numFmtId="4" fontId="4" fillId="16" borderId="15" xfId="0" applyNumberFormat="1" applyFont="1" applyFill="1" applyBorder="1" applyProtection="1"/>
    <xf numFmtId="4" fontId="4" fillId="16" borderId="9" xfId="0" applyNumberFormat="1" applyFont="1" applyFill="1" applyBorder="1" applyProtection="1"/>
    <xf numFmtId="4" fontId="4" fillId="16" borderId="33" xfId="0" applyNumberFormat="1" applyFont="1" applyFill="1" applyBorder="1" applyProtection="1"/>
    <xf numFmtId="4" fontId="4" fillId="16" borderId="13" xfId="0" applyNumberFormat="1" applyFont="1" applyFill="1" applyBorder="1" applyProtection="1"/>
    <xf numFmtId="0" fontId="4" fillId="21" borderId="11" xfId="0" applyFont="1" applyFill="1" applyBorder="1" applyProtection="1"/>
    <xf numFmtId="0" fontId="4" fillId="21" borderId="0" xfId="0" applyFont="1" applyFill="1" applyBorder="1" applyProtection="1"/>
    <xf numFmtId="0" fontId="4" fillId="21" borderId="44" xfId="0" applyFont="1" applyFill="1" applyBorder="1" applyProtection="1"/>
    <xf numFmtId="0" fontId="4" fillId="21" borderId="42" xfId="0" applyFont="1" applyFill="1" applyBorder="1" applyProtection="1"/>
    <xf numFmtId="0" fontId="4" fillId="21" borderId="34" xfId="0" applyFont="1" applyFill="1" applyBorder="1" applyProtection="1"/>
    <xf numFmtId="0" fontId="4" fillId="21" borderId="43" xfId="0" applyFont="1" applyFill="1" applyBorder="1" applyProtection="1"/>
    <xf numFmtId="0" fontId="4" fillId="21" borderId="2" xfId="0" applyFont="1" applyFill="1" applyBorder="1" applyProtection="1"/>
    <xf numFmtId="0" fontId="4" fillId="21" borderId="12" xfId="0" applyFont="1" applyFill="1" applyBorder="1" applyProtection="1"/>
    <xf numFmtId="0" fontId="4" fillId="21" borderId="45" xfId="0" applyFont="1" applyFill="1" applyBorder="1" applyProtection="1"/>
    <xf numFmtId="9" fontId="4" fillId="9" borderId="62" xfId="2" applyFont="1" applyFill="1" applyBorder="1" applyProtection="1"/>
    <xf numFmtId="0" fontId="4" fillId="9" borderId="0" xfId="0" applyFont="1" applyFill="1" applyProtection="1"/>
    <xf numFmtId="164" fontId="10" fillId="0" borderId="6" xfId="1" applyFont="1" applyFill="1" applyBorder="1" applyAlignment="1" applyProtection="1">
      <alignment horizontal="center" vertical="center"/>
    </xf>
    <xf numFmtId="164" fontId="10" fillId="0" borderId="1" xfId="1" applyFont="1" applyFill="1" applyBorder="1" applyAlignment="1" applyProtection="1">
      <alignment horizontal="center" vertical="center"/>
    </xf>
    <xf numFmtId="164" fontId="10" fillId="0" borderId="10" xfId="1" applyFont="1" applyFill="1" applyBorder="1" applyAlignment="1" applyProtection="1">
      <alignment vertical="center"/>
    </xf>
    <xf numFmtId="164" fontId="10" fillId="0" borderId="39" xfId="0" applyNumberFormat="1" applyFont="1" applyFill="1" applyBorder="1" applyAlignment="1" applyProtection="1">
      <alignment vertical="center"/>
    </xf>
    <xf numFmtId="164" fontId="22" fillId="0" borderId="6" xfId="1" applyFont="1" applyBorder="1" applyAlignment="1">
      <alignment vertical="center" wrapText="1"/>
    </xf>
    <xf numFmtId="164" fontId="22" fillId="0" borderId="1" xfId="1" applyFont="1" applyBorder="1" applyAlignment="1">
      <alignment vertical="center" wrapText="1"/>
    </xf>
    <xf numFmtId="164" fontId="22" fillId="0" borderId="10" xfId="1" applyFont="1" applyBorder="1" applyAlignment="1">
      <alignment vertical="center" wrapText="1"/>
    </xf>
    <xf numFmtId="164" fontId="10" fillId="0" borderId="3" xfId="1" applyFont="1" applyFill="1" applyBorder="1" applyAlignment="1" applyProtection="1">
      <alignment vertical="center"/>
    </xf>
    <xf numFmtId="9" fontId="10" fillId="14" borderId="6" xfId="2" applyFont="1" applyFill="1" applyBorder="1" applyAlignment="1" applyProtection="1"/>
    <xf numFmtId="9" fontId="10" fillId="14" borderId="1" xfId="2" applyFont="1" applyFill="1" applyBorder="1" applyAlignment="1" applyProtection="1"/>
    <xf numFmtId="9" fontId="10" fillId="14" borderId="10" xfId="2" applyFont="1" applyFill="1" applyBorder="1" applyAlignment="1" applyProtection="1"/>
    <xf numFmtId="0" fontId="10" fillId="0" borderId="0" xfId="0" applyFont="1" applyProtection="1">
      <protection hidden="1"/>
    </xf>
    <xf numFmtId="0" fontId="6" fillId="18" borderId="29" xfId="0" applyFont="1" applyFill="1" applyBorder="1" applyProtection="1"/>
    <xf numFmtId="164" fontId="6" fillId="11" borderId="29" xfId="1" applyFont="1" applyFill="1" applyBorder="1" applyAlignment="1" applyProtection="1">
      <alignment horizontal="center"/>
    </xf>
    <xf numFmtId="0" fontId="6" fillId="19" borderId="48" xfId="0" applyFont="1" applyFill="1" applyBorder="1" applyProtection="1"/>
    <xf numFmtId="0" fontId="6" fillId="0" borderId="0" xfId="0" applyFont="1" applyAlignment="1" applyProtection="1">
      <alignment horizontal="center"/>
      <protection hidden="1"/>
    </xf>
    <xf numFmtId="2" fontId="6" fillId="0" borderId="7" xfId="0" applyNumberFormat="1" applyFont="1" applyFill="1" applyBorder="1" applyAlignment="1" applyProtection="1">
      <alignment horizontal="center" vertical="center" wrapText="1"/>
    </xf>
    <xf numFmtId="2" fontId="6" fillId="0" borderId="40" xfId="0" applyNumberFormat="1" applyFont="1" applyFill="1" applyBorder="1" applyAlignment="1" applyProtection="1">
      <alignment horizontal="center" vertical="center" wrapText="1"/>
    </xf>
    <xf numFmtId="4" fontId="15" fillId="21" borderId="29" xfId="0" applyNumberFormat="1" applyFont="1" applyFill="1" applyBorder="1" applyAlignment="1" applyProtection="1">
      <alignment shrinkToFit="1"/>
    </xf>
    <xf numFmtId="0" fontId="6" fillId="0" borderId="16" xfId="0" applyFont="1" applyBorder="1" applyAlignment="1" applyProtection="1">
      <alignment horizontal="center" vertical="center"/>
    </xf>
    <xf numFmtId="0" fontId="6" fillId="23" borderId="16" xfId="0" applyFont="1" applyFill="1" applyBorder="1" applyAlignment="1" applyProtection="1">
      <alignment horizontal="center" vertical="center"/>
      <protection locked="0"/>
    </xf>
    <xf numFmtId="0" fontId="10" fillId="23" borderId="16" xfId="0" applyFont="1" applyFill="1" applyBorder="1" applyAlignment="1" applyProtection="1">
      <alignment vertical="center" wrapText="1"/>
      <protection locked="0"/>
    </xf>
    <xf numFmtId="0" fontId="10" fillId="23" borderId="17" xfId="0" applyFont="1" applyFill="1" applyBorder="1" applyAlignment="1" applyProtection="1">
      <alignment vertical="center" wrapText="1"/>
      <protection locked="0"/>
    </xf>
    <xf numFmtId="14" fontId="10" fillId="23" borderId="16" xfId="0" applyNumberFormat="1" applyFont="1" applyFill="1" applyBorder="1" applyAlignment="1" applyProtection="1">
      <alignment horizontal="center" vertical="center" wrapText="1"/>
      <protection locked="0"/>
    </xf>
    <xf numFmtId="4" fontId="10" fillId="23" borderId="16" xfId="0" applyNumberFormat="1" applyFont="1" applyFill="1" applyBorder="1" applyAlignment="1" applyProtection="1">
      <alignment vertical="center"/>
      <protection locked="0"/>
    </xf>
    <xf numFmtId="164" fontId="10" fillId="23" borderId="16" xfId="1" applyFont="1" applyFill="1" applyBorder="1" applyAlignment="1" applyProtection="1">
      <alignment horizontal="center" vertical="center" wrapText="1"/>
      <protection locked="0"/>
    </xf>
    <xf numFmtId="4" fontId="10" fillId="11" borderId="16" xfId="0" applyNumberFormat="1" applyFont="1" applyFill="1" applyBorder="1" applyAlignment="1" applyProtection="1">
      <alignment vertical="center"/>
    </xf>
    <xf numFmtId="4" fontId="10" fillId="2" borderId="18" xfId="0" applyNumberFormat="1" applyFont="1" applyFill="1" applyBorder="1" applyAlignment="1" applyProtection="1">
      <alignment vertical="center"/>
    </xf>
    <xf numFmtId="0" fontId="10" fillId="0" borderId="0" xfId="0" applyFont="1" applyAlignment="1" applyProtection="1">
      <alignment vertical="center"/>
      <protection hidden="1"/>
    </xf>
    <xf numFmtId="2" fontId="6" fillId="0" borderId="1" xfId="0" applyNumberFormat="1" applyFont="1" applyBorder="1" applyAlignment="1" applyProtection="1">
      <alignment horizontal="center"/>
      <protection hidden="1"/>
    </xf>
    <xf numFmtId="2" fontId="10" fillId="18" borderId="31" xfId="0" applyNumberFormat="1" applyFont="1" applyFill="1" applyBorder="1" applyProtection="1"/>
    <xf numFmtId="2" fontId="10" fillId="10" borderId="40" xfId="0" applyNumberFormat="1" applyFont="1" applyFill="1" applyBorder="1" applyProtection="1"/>
    <xf numFmtId="0" fontId="6" fillId="10" borderId="55" xfId="0" applyFont="1" applyFill="1" applyBorder="1" applyAlignment="1" applyProtection="1">
      <alignment horizontal="center" vertical="center" wrapText="1"/>
      <protection hidden="1"/>
    </xf>
    <xf numFmtId="0" fontId="3" fillId="0" borderId="0" xfId="0" applyFont="1"/>
    <xf numFmtId="0" fontId="3" fillId="0" borderId="0" xfId="0" applyFont="1" applyProtection="1"/>
    <xf numFmtId="0" fontId="3" fillId="0" borderId="0" xfId="0" applyFont="1" applyAlignment="1" applyProtection="1">
      <alignment horizontal="center" vertical="center"/>
    </xf>
    <xf numFmtId="0" fontId="3" fillId="25" borderId="7" xfId="0" applyFont="1" applyFill="1" applyBorder="1" applyAlignment="1">
      <alignment horizontal="left"/>
    </xf>
    <xf numFmtId="0" fontId="3" fillId="0" borderId="0" xfId="0" applyFont="1" applyAlignment="1" applyProtection="1">
      <alignment horizontal="left"/>
    </xf>
    <xf numFmtId="0" fontId="3" fillId="26" borderId="9" xfId="0" applyFont="1" applyFill="1" applyBorder="1" applyAlignment="1"/>
    <xf numFmtId="0" fontId="3" fillId="0" borderId="0" xfId="0" applyFont="1" applyAlignment="1">
      <alignment horizontal="right"/>
    </xf>
    <xf numFmtId="0" fontId="10" fillId="0" borderId="0" xfId="0" applyFont="1" applyAlignment="1" applyProtection="1">
      <alignment horizontal="center"/>
      <protection hidden="1"/>
    </xf>
    <xf numFmtId="0" fontId="10" fillId="9" borderId="29" xfId="0" applyFont="1" applyFill="1" applyBorder="1" applyProtection="1"/>
    <xf numFmtId="2" fontId="6" fillId="0" borderId="68" xfId="0" applyNumberFormat="1" applyFont="1" applyFill="1" applyBorder="1" applyAlignment="1" applyProtection="1">
      <alignment horizontal="center" vertical="center" wrapText="1"/>
    </xf>
    <xf numFmtId="2" fontId="6" fillId="0" borderId="69" xfId="0" applyNumberFormat="1" applyFont="1" applyFill="1" applyBorder="1" applyAlignment="1" applyProtection="1">
      <alignment horizontal="center" vertical="center" wrapText="1"/>
    </xf>
    <xf numFmtId="2" fontId="6" fillId="0" borderId="27" xfId="0" applyNumberFormat="1" applyFont="1" applyFill="1" applyBorder="1" applyAlignment="1" applyProtection="1">
      <alignment horizontal="center" vertical="center" wrapText="1"/>
    </xf>
    <xf numFmtId="0" fontId="10" fillId="0" borderId="1" xfId="0" applyFont="1" applyBorder="1" applyAlignment="1" applyProtection="1">
      <alignment vertical="center"/>
    </xf>
    <xf numFmtId="14" fontId="10" fillId="23" borderId="1" xfId="0" applyNumberFormat="1" applyFont="1" applyFill="1" applyBorder="1" applyAlignment="1" applyProtection="1">
      <alignment horizontal="center" vertical="center"/>
      <protection locked="0"/>
    </xf>
    <xf numFmtId="4" fontId="10" fillId="23" borderId="1" xfId="0" applyNumberFormat="1" applyFont="1" applyFill="1" applyBorder="1" applyAlignment="1" applyProtection="1">
      <alignment horizontal="center" vertical="center"/>
      <protection locked="0"/>
    </xf>
    <xf numFmtId="164" fontId="10" fillId="23" borderId="1" xfId="1" applyFont="1" applyFill="1" applyBorder="1" applyAlignment="1" applyProtection="1">
      <alignment horizontal="center" vertical="center" wrapText="1"/>
      <protection locked="0"/>
    </xf>
    <xf numFmtId="4" fontId="10" fillId="11" borderId="1" xfId="0" applyNumberFormat="1" applyFont="1" applyFill="1" applyBorder="1" applyAlignment="1" applyProtection="1">
      <alignment horizontal="center" vertical="center"/>
    </xf>
    <xf numFmtId="1" fontId="10" fillId="23" borderId="1" xfId="0" applyNumberFormat="1" applyFont="1" applyFill="1" applyBorder="1" applyAlignment="1" applyProtection="1">
      <alignment horizontal="center" vertical="center"/>
      <protection locked="0"/>
    </xf>
    <xf numFmtId="9" fontId="10" fillId="23" borderId="1" xfId="0" applyNumberFormat="1" applyFont="1" applyFill="1" applyBorder="1" applyAlignment="1" applyProtection="1">
      <alignment horizontal="center" vertical="center"/>
      <protection locked="0"/>
    </xf>
    <xf numFmtId="10" fontId="10" fillId="23" borderId="1" xfId="0" applyNumberFormat="1" applyFont="1" applyFill="1" applyBorder="1" applyAlignment="1" applyProtection="1">
      <alignment horizontal="center" vertical="center"/>
      <protection locked="0"/>
    </xf>
    <xf numFmtId="4" fontId="10" fillId="2" borderId="1"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14" fontId="10" fillId="23" borderId="16" xfId="0" applyNumberFormat="1" applyFont="1" applyFill="1" applyBorder="1" applyAlignment="1" applyProtection="1">
      <alignment horizontal="center" vertical="center"/>
      <protection locked="0"/>
    </xf>
    <xf numFmtId="4" fontId="10" fillId="23" borderId="16" xfId="0" applyNumberFormat="1" applyFont="1" applyFill="1" applyBorder="1" applyAlignment="1" applyProtection="1">
      <alignment horizontal="center" vertical="center"/>
      <protection locked="0"/>
    </xf>
    <xf numFmtId="4" fontId="10" fillId="11" borderId="16" xfId="0" applyNumberFormat="1" applyFont="1" applyFill="1" applyBorder="1" applyAlignment="1" applyProtection="1">
      <alignment horizontal="center" vertical="center"/>
    </xf>
    <xf numFmtId="1" fontId="10" fillId="23" borderId="16" xfId="0" applyNumberFormat="1" applyFont="1" applyFill="1" applyBorder="1" applyAlignment="1" applyProtection="1">
      <alignment horizontal="center" vertical="center"/>
      <protection locked="0"/>
    </xf>
    <xf numFmtId="9" fontId="10" fillId="23" borderId="16" xfId="0" applyNumberFormat="1" applyFont="1" applyFill="1" applyBorder="1" applyAlignment="1" applyProtection="1">
      <alignment horizontal="center" vertical="center"/>
      <protection locked="0"/>
    </xf>
    <xf numFmtId="10" fontId="10" fillId="23" borderId="16" xfId="0" applyNumberFormat="1" applyFont="1" applyFill="1" applyBorder="1" applyAlignment="1" applyProtection="1">
      <alignment horizontal="center" vertical="center"/>
      <protection locked="0"/>
    </xf>
    <xf numFmtId="4" fontId="10" fillId="2" borderId="16" xfId="0" applyNumberFormat="1" applyFont="1" applyFill="1" applyBorder="1" applyAlignment="1" applyProtection="1">
      <alignment horizontal="center" vertical="center"/>
    </xf>
    <xf numFmtId="165" fontId="6" fillId="21" borderId="13"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protection hidden="1"/>
    </xf>
    <xf numFmtId="14" fontId="10" fillId="0" borderId="29" xfId="0" applyNumberFormat="1" applyFont="1" applyBorder="1" applyProtection="1"/>
    <xf numFmtId="0" fontId="10" fillId="9" borderId="29" xfId="0" applyFont="1" applyFill="1" applyBorder="1" applyAlignment="1" applyProtection="1">
      <alignment wrapText="1"/>
    </xf>
    <xf numFmtId="0" fontId="6" fillId="0" borderId="0" xfId="0" applyFont="1" applyAlignment="1" applyProtection="1">
      <alignment horizontal="center" vertical="center"/>
      <protection hidden="1"/>
    </xf>
    <xf numFmtId="3" fontId="6" fillId="0" borderId="0" xfId="0" applyNumberFormat="1" applyFont="1" applyFill="1" applyBorder="1" applyProtection="1">
      <protection hidden="1"/>
    </xf>
    <xf numFmtId="2" fontId="6" fillId="0" borderId="56" xfId="0" applyNumberFormat="1" applyFont="1" applyFill="1" applyBorder="1" applyAlignment="1" applyProtection="1">
      <alignment horizontal="center" vertical="center" wrapText="1"/>
    </xf>
    <xf numFmtId="2" fontId="6" fillId="0" borderId="24" xfId="0" applyNumberFormat="1" applyFont="1" applyFill="1" applyBorder="1" applyAlignment="1" applyProtection="1">
      <alignment horizontal="center" vertical="center" wrapText="1"/>
    </xf>
    <xf numFmtId="3" fontId="34" fillId="0" borderId="0" xfId="0" applyNumberFormat="1" applyFont="1" applyFill="1" applyBorder="1" applyAlignment="1" applyProtection="1">
      <alignment wrapText="1"/>
      <protection hidden="1"/>
    </xf>
    <xf numFmtId="2" fontId="6" fillId="0" borderId="7" xfId="0" applyNumberFormat="1" applyFont="1" applyBorder="1" applyAlignment="1" applyProtection="1">
      <alignment horizontal="center"/>
      <protection hidden="1"/>
    </xf>
    <xf numFmtId="2" fontId="10" fillId="24" borderId="1" xfId="0" applyNumberFormat="1" applyFont="1" applyFill="1" applyBorder="1" applyProtection="1"/>
    <xf numFmtId="4" fontId="10" fillId="11" borderId="40" xfId="0" applyNumberFormat="1" applyFont="1" applyFill="1" applyBorder="1" applyProtection="1"/>
    <xf numFmtId="2" fontId="6" fillId="0" borderId="9" xfId="0" applyNumberFormat="1" applyFont="1" applyBorder="1" applyAlignment="1" applyProtection="1">
      <alignment horizontal="center"/>
      <protection hidden="1"/>
    </xf>
    <xf numFmtId="2" fontId="10" fillId="24" borderId="10" xfId="0" applyNumberFormat="1" applyFont="1" applyFill="1" applyBorder="1" applyProtection="1"/>
    <xf numFmtId="0" fontId="6" fillId="10" borderId="24" xfId="0" applyFont="1" applyFill="1" applyBorder="1" applyAlignment="1" applyProtection="1">
      <alignment vertical="center"/>
      <protection hidden="1"/>
    </xf>
    <xf numFmtId="4" fontId="6" fillId="10" borderId="29" xfId="0" applyNumberFormat="1" applyFont="1" applyFill="1" applyBorder="1" applyAlignment="1" applyProtection="1">
      <alignment vertical="center"/>
      <protection hidden="1"/>
    </xf>
    <xf numFmtId="0" fontId="10" fillId="0" borderId="0" xfId="0" applyFont="1" applyAlignment="1" applyProtection="1">
      <alignment vertical="center" wrapText="1"/>
      <protection hidden="1"/>
    </xf>
    <xf numFmtId="0" fontId="10" fillId="0" borderId="0" xfId="0" applyFont="1" applyAlignment="1" applyProtection="1">
      <alignment vertical="center" wrapText="1"/>
    </xf>
    <xf numFmtId="0" fontId="36" fillId="0" borderId="0" xfId="0" applyFont="1" applyAlignment="1" applyProtection="1">
      <alignment wrapText="1"/>
      <protection hidden="1"/>
    </xf>
    <xf numFmtId="0" fontId="10" fillId="0" borderId="76" xfId="0" applyFont="1" applyBorder="1" applyProtection="1"/>
    <xf numFmtId="170" fontId="6" fillId="10" borderId="29" xfId="0" applyNumberFormat="1" applyFont="1" applyFill="1" applyBorder="1" applyAlignment="1" applyProtection="1">
      <alignment horizontal="center" vertical="center" wrapText="1"/>
      <protection hidden="1"/>
    </xf>
    <xf numFmtId="10" fontId="9" fillId="0" borderId="29" xfId="2" applyNumberFormat="1" applyFont="1" applyBorder="1" applyAlignment="1" applyProtection="1">
      <alignment horizontal="right"/>
    </xf>
    <xf numFmtId="4" fontId="5" fillId="10" borderId="29" xfId="0" applyNumberFormat="1" applyFont="1" applyFill="1" applyBorder="1" applyProtection="1"/>
    <xf numFmtId="164" fontId="4" fillId="0" borderId="0" xfId="0" applyNumberFormat="1" applyFont="1" applyProtection="1"/>
    <xf numFmtId="164" fontId="18" fillId="20" borderId="58" xfId="0" applyNumberFormat="1" applyFont="1" applyFill="1" applyBorder="1" applyProtection="1"/>
    <xf numFmtId="4" fontId="25" fillId="14" borderId="74" xfId="0" applyNumberFormat="1" applyFont="1" applyFill="1" applyBorder="1" applyAlignment="1" applyProtection="1">
      <alignment wrapText="1"/>
    </xf>
    <xf numFmtId="0" fontId="13" fillId="3" borderId="0" xfId="0" applyFont="1" applyFill="1" applyBorder="1" applyAlignment="1" applyProtection="1">
      <alignment horizontal="center"/>
    </xf>
    <xf numFmtId="164" fontId="10" fillId="2" borderId="40" xfId="1" applyFont="1" applyFill="1" applyBorder="1" applyProtection="1"/>
    <xf numFmtId="164" fontId="10" fillId="14" borderId="1" xfId="1" applyFont="1" applyFill="1" applyBorder="1" applyProtection="1">
      <protection locked="0"/>
    </xf>
    <xf numFmtId="164" fontId="10" fillId="14" borderId="10" xfId="1" applyFont="1" applyFill="1" applyBorder="1" applyProtection="1">
      <protection locked="0"/>
    </xf>
    <xf numFmtId="171" fontId="10" fillId="14" borderId="6" xfId="1" applyNumberFormat="1" applyFont="1" applyFill="1" applyBorder="1" applyAlignment="1" applyProtection="1">
      <alignment horizontal="right"/>
      <protection locked="0"/>
    </xf>
    <xf numFmtId="171" fontId="10" fillId="14" borderId="1" xfId="1" applyNumberFormat="1" applyFont="1" applyFill="1" applyBorder="1" applyAlignment="1" applyProtection="1">
      <alignment horizontal="right"/>
      <protection locked="0"/>
    </xf>
    <xf numFmtId="171" fontId="10" fillId="14" borderId="10" xfId="1" applyNumberFormat="1" applyFont="1" applyFill="1" applyBorder="1" applyAlignment="1" applyProtection="1">
      <alignment horizontal="right"/>
      <protection locked="0"/>
    </xf>
    <xf numFmtId="164" fontId="10" fillId="14" borderId="6" xfId="1" applyFont="1" applyFill="1" applyBorder="1" applyAlignment="1" applyProtection="1">
      <alignment horizontal="right" indent="1"/>
      <protection locked="0"/>
    </xf>
    <xf numFmtId="0" fontId="22" fillId="0" borderId="20" xfId="0" applyFont="1" applyBorder="1" applyAlignment="1">
      <alignment wrapText="1"/>
    </xf>
    <xf numFmtId="0" fontId="33" fillId="0" borderId="66" xfId="0" applyFont="1" applyBorder="1" applyAlignment="1"/>
    <xf numFmtId="164" fontId="10" fillId="11" borderId="15" xfId="1" applyFont="1" applyFill="1" applyBorder="1" applyAlignment="1" applyProtection="1">
      <alignment vertical="center"/>
    </xf>
    <xf numFmtId="164" fontId="10" fillId="11" borderId="40" xfId="1" applyFont="1" applyFill="1" applyBorder="1" applyAlignment="1" applyProtection="1">
      <alignment vertical="center"/>
    </xf>
    <xf numFmtId="0" fontId="13" fillId="3" borderId="0" xfId="0" applyFont="1" applyFill="1" applyBorder="1" applyAlignment="1" applyProtection="1">
      <alignment horizontal="center"/>
    </xf>
    <xf numFmtId="2" fontId="6" fillId="0" borderId="21" xfId="0" applyNumberFormat="1" applyFont="1" applyBorder="1" applyAlignment="1" applyProtection="1">
      <alignment horizontal="center"/>
      <protection hidden="1"/>
    </xf>
    <xf numFmtId="0" fontId="10" fillId="0" borderId="21" xfId="0" applyFont="1" applyBorder="1" applyAlignment="1" applyProtection="1">
      <alignment vertical="center"/>
    </xf>
    <xf numFmtId="0" fontId="10" fillId="0" borderId="0" xfId="0" applyFont="1" applyBorder="1" applyAlignment="1" applyProtection="1">
      <alignment horizontal="center"/>
    </xf>
    <xf numFmtId="0" fontId="6" fillId="0" borderId="0" xfId="0" applyFont="1" applyBorder="1" applyAlignment="1" applyProtection="1">
      <alignment horizontal="center"/>
    </xf>
    <xf numFmtId="0" fontId="10" fillId="0" borderId="0" xfId="0" applyFont="1" applyBorder="1" applyAlignment="1" applyProtection="1">
      <alignment vertical="center"/>
    </xf>
    <xf numFmtId="2" fontId="6" fillId="0" borderId="31" xfId="0" applyNumberFormat="1" applyFont="1" applyBorder="1" applyAlignment="1" applyProtection="1">
      <alignment horizontal="center"/>
      <protection hidden="1"/>
    </xf>
    <xf numFmtId="14" fontId="10" fillId="14" borderId="6" xfId="0" applyNumberFormat="1" applyFont="1" applyFill="1" applyBorder="1" applyAlignment="1" applyProtection="1">
      <alignment horizontal="right" vertical="center"/>
      <protection locked="0"/>
    </xf>
    <xf numFmtId="4" fontId="10" fillId="14" borderId="6" xfId="0" applyNumberFormat="1" applyFont="1" applyFill="1" applyBorder="1" applyAlignment="1" applyProtection="1">
      <alignment vertical="center"/>
      <protection locked="0"/>
    </xf>
    <xf numFmtId="14" fontId="10" fillId="14" borderId="16" xfId="0" applyNumberFormat="1" applyFont="1" applyFill="1" applyBorder="1" applyAlignment="1" applyProtection="1">
      <alignment horizontal="right" vertical="center"/>
      <protection locked="0"/>
    </xf>
    <xf numFmtId="4" fontId="10" fillId="14" borderId="1" xfId="0" applyNumberFormat="1" applyFont="1" applyFill="1" applyBorder="1" applyAlignment="1" applyProtection="1">
      <alignment vertical="center"/>
      <protection locked="0"/>
    </xf>
    <xf numFmtId="14" fontId="10" fillId="14" borderId="4" xfId="0" applyNumberFormat="1" applyFont="1" applyFill="1" applyBorder="1" applyAlignment="1" applyProtection="1">
      <alignment horizontal="right" vertical="center"/>
      <protection locked="0"/>
    </xf>
    <xf numFmtId="4" fontId="10" fillId="14" borderId="10" xfId="0" applyNumberFormat="1" applyFont="1" applyFill="1" applyBorder="1" applyProtection="1">
      <protection locked="0"/>
    </xf>
    <xf numFmtId="0" fontId="10" fillId="10" borderId="5" xfId="0" applyNumberFormat="1" applyFont="1" applyFill="1" applyBorder="1" applyAlignment="1" applyProtection="1">
      <alignment horizontal="center" vertical="center"/>
      <protection hidden="1"/>
    </xf>
    <xf numFmtId="0" fontId="10" fillId="10" borderId="7" xfId="0" applyNumberFormat="1" applyFont="1" applyFill="1" applyBorder="1" applyAlignment="1" applyProtection="1">
      <alignment horizontal="center" vertical="center"/>
      <protection hidden="1"/>
    </xf>
    <xf numFmtId="0" fontId="10" fillId="10" borderId="1" xfId="0" applyNumberFormat="1" applyFont="1" applyFill="1" applyBorder="1" applyAlignment="1" applyProtection="1">
      <alignment horizontal="center" vertical="center"/>
      <protection hidden="1"/>
    </xf>
    <xf numFmtId="164" fontId="10" fillId="10" borderId="1" xfId="1" applyFont="1" applyFill="1" applyBorder="1" applyAlignment="1" applyProtection="1">
      <alignment vertical="center"/>
      <protection hidden="1"/>
    </xf>
    <xf numFmtId="170" fontId="10" fillId="10" borderId="16" xfId="0" applyNumberFormat="1" applyFont="1" applyFill="1" applyBorder="1" applyAlignment="1" applyProtection="1">
      <alignment vertical="center"/>
      <protection hidden="1"/>
    </xf>
    <xf numFmtId="14" fontId="10" fillId="14" borderId="50" xfId="0" applyNumberFormat="1" applyFont="1" applyFill="1" applyBorder="1" applyAlignment="1" applyProtection="1">
      <alignment horizontal="right" vertical="center"/>
      <protection locked="0"/>
    </xf>
    <xf numFmtId="14" fontId="10" fillId="14" borderId="1" xfId="0" applyNumberFormat="1" applyFont="1" applyFill="1" applyBorder="1" applyAlignment="1" applyProtection="1">
      <alignment horizontal="right" vertical="center"/>
      <protection locked="0"/>
    </xf>
    <xf numFmtId="164" fontId="10" fillId="2" borderId="15" xfId="1" applyFont="1" applyFill="1" applyBorder="1" applyProtection="1"/>
    <xf numFmtId="164" fontId="10" fillId="2" borderId="13" xfId="1" applyFont="1" applyFill="1" applyBorder="1" applyProtection="1"/>
    <xf numFmtId="164" fontId="10" fillId="2" borderId="19" xfId="1" applyFont="1" applyFill="1" applyBorder="1" applyProtection="1"/>
    <xf numFmtId="164" fontId="10" fillId="2" borderId="62" xfId="1" applyFont="1" applyFill="1" applyBorder="1" applyProtection="1"/>
    <xf numFmtId="164" fontId="10" fillId="2" borderId="78" xfId="1" applyFont="1" applyFill="1" applyBorder="1" applyProtection="1"/>
    <xf numFmtId="10" fontId="6" fillId="27" borderId="29" xfId="2" applyNumberFormat="1" applyFont="1" applyFill="1" applyBorder="1" applyAlignment="1" applyProtection="1">
      <alignment vertical="center"/>
      <protection hidden="1"/>
    </xf>
    <xf numFmtId="0" fontId="4" fillId="0" borderId="0" xfId="0" applyFont="1" applyProtection="1">
      <protection hidden="1"/>
    </xf>
    <xf numFmtId="0" fontId="6" fillId="0" borderId="15" xfId="0" applyFont="1" applyBorder="1" applyAlignment="1" applyProtection="1">
      <alignment horizontal="center" vertical="center" wrapText="1"/>
    </xf>
    <xf numFmtId="164" fontId="10" fillId="10" borderId="1" xfId="1" applyFont="1" applyFill="1" applyBorder="1" applyProtection="1"/>
    <xf numFmtId="164" fontId="10" fillId="18" borderId="1" xfId="1" applyFont="1" applyFill="1" applyBorder="1" applyProtection="1"/>
    <xf numFmtId="164" fontId="10" fillId="18" borderId="1" xfId="1" applyFont="1" applyFill="1" applyBorder="1" applyAlignment="1" applyProtection="1">
      <alignment horizontal="right"/>
    </xf>
    <xf numFmtId="0" fontId="0" fillId="0" borderId="0" xfId="0"/>
    <xf numFmtId="0" fontId="39" fillId="0" borderId="0" xfId="3" applyAlignment="1">
      <alignment horizontal="left" vertical="top" wrapText="1"/>
    </xf>
    <xf numFmtId="0" fontId="39" fillId="0" borderId="0" xfId="3"/>
    <xf numFmtId="0" fontId="2" fillId="0" borderId="0" xfId="0" quotePrefix="1" applyFont="1" applyFill="1" applyBorder="1" applyAlignment="1" applyProtection="1">
      <alignment horizontal="left" vertical="top"/>
    </xf>
    <xf numFmtId="0" fontId="39" fillId="0" borderId="0" xfId="3"/>
    <xf numFmtId="0" fontId="41" fillId="0" borderId="29" xfId="3" applyFont="1" applyBorder="1" applyAlignment="1">
      <alignment horizontal="center" vertical="top" wrapText="1"/>
    </xf>
    <xf numFmtId="0" fontId="41" fillId="0" borderId="36" xfId="3" applyFont="1" applyBorder="1" applyAlignment="1">
      <alignment horizontal="left" vertical="top" wrapText="1"/>
    </xf>
    <xf numFmtId="0" fontId="41" fillId="0" borderId="36" xfId="3" applyFont="1" applyBorder="1" applyAlignment="1">
      <alignment horizontal="center" vertical="top" wrapText="1"/>
    </xf>
    <xf numFmtId="0" fontId="41" fillId="0" borderId="36" xfId="3" applyFont="1" applyBorder="1" applyAlignment="1">
      <alignment horizontal="right" vertical="top" wrapText="1"/>
    </xf>
    <xf numFmtId="0" fontId="39" fillId="0" borderId="34" xfId="3" applyBorder="1"/>
    <xf numFmtId="0" fontId="2" fillId="0" borderId="22" xfId="0" applyFont="1" applyBorder="1" applyAlignment="1">
      <alignment horizontal="center" vertical="center"/>
    </xf>
    <xf numFmtId="0" fontId="3" fillId="12" borderId="7" xfId="0" applyFont="1" applyFill="1" applyBorder="1" applyAlignment="1">
      <alignment horizontal="left"/>
    </xf>
    <xf numFmtId="0" fontId="3" fillId="13" borderId="7" xfId="0" applyFont="1" applyFill="1" applyBorder="1"/>
    <xf numFmtId="0" fontId="3" fillId="16" borderId="7" xfId="0" applyFont="1" applyFill="1" applyBorder="1" applyAlignment="1">
      <alignment horizontal="left"/>
    </xf>
    <xf numFmtId="0" fontId="3" fillId="26" borderId="13" xfId="0" applyFont="1" applyFill="1" applyBorder="1" applyAlignment="1">
      <alignment horizontal="center"/>
    </xf>
    <xf numFmtId="0" fontId="2" fillId="0" borderId="23" xfId="0" applyFont="1" applyBorder="1" applyAlignment="1">
      <alignment horizontal="right" vertical="center" wrapText="1"/>
    </xf>
    <xf numFmtId="0" fontId="3" fillId="25" borderId="40" xfId="0" applyFont="1" applyFill="1" applyBorder="1" applyAlignment="1">
      <alignment horizontal="center"/>
    </xf>
    <xf numFmtId="0" fontId="3" fillId="12" borderId="40" xfId="0" applyFont="1" applyFill="1" applyBorder="1" applyAlignment="1">
      <alignment horizontal="center"/>
    </xf>
    <xf numFmtId="0" fontId="3" fillId="13" borderId="40" xfId="0" applyFont="1" applyFill="1" applyBorder="1" applyAlignment="1">
      <alignment horizontal="center"/>
    </xf>
    <xf numFmtId="0" fontId="3" fillId="16" borderId="40" xfId="0" applyFont="1" applyFill="1" applyBorder="1" applyAlignment="1">
      <alignment horizontal="center"/>
    </xf>
    <xf numFmtId="0" fontId="3" fillId="16" borderId="7" xfId="0" applyFont="1" applyFill="1" applyBorder="1"/>
    <xf numFmtId="0" fontId="3" fillId="29" borderId="68" xfId="0" applyFont="1" applyFill="1" applyBorder="1" applyAlignment="1">
      <alignment horizontal="left"/>
    </xf>
    <xf numFmtId="0" fontId="3" fillId="29" borderId="69" xfId="0" applyFont="1" applyFill="1" applyBorder="1" applyAlignment="1">
      <alignment horizontal="center"/>
    </xf>
    <xf numFmtId="0" fontId="10" fillId="14" borderId="5" xfId="0" quotePrefix="1" applyFont="1" applyFill="1" applyBorder="1" applyAlignment="1" applyProtection="1">
      <alignment horizontal="left"/>
      <protection locked="0"/>
    </xf>
    <xf numFmtId="0" fontId="3" fillId="16" borderId="5" xfId="0" applyFont="1" applyFill="1" applyBorder="1" applyAlignment="1">
      <alignment horizontal="left"/>
    </xf>
    <xf numFmtId="0" fontId="3" fillId="29" borderId="7" xfId="0" applyFont="1" applyFill="1" applyBorder="1" applyAlignment="1">
      <alignment horizontal="left"/>
    </xf>
    <xf numFmtId="0" fontId="3" fillId="16" borderId="68" xfId="0" quotePrefix="1" applyFont="1" applyFill="1" applyBorder="1" applyAlignment="1">
      <alignment horizontal="left"/>
    </xf>
    <xf numFmtId="0" fontId="3" fillId="29" borderId="7" xfId="0" quotePrefix="1" applyFont="1" applyFill="1" applyBorder="1" applyAlignment="1">
      <alignment horizontal="left"/>
    </xf>
    <xf numFmtId="0" fontId="3" fillId="25" borderId="68" xfId="0" applyFont="1" applyFill="1" applyBorder="1" applyAlignment="1">
      <alignment horizontal="left"/>
    </xf>
    <xf numFmtId="0" fontId="3" fillId="13" borderId="68" xfId="0" applyFont="1" applyFill="1" applyBorder="1" applyAlignment="1">
      <alignment horizontal="left"/>
    </xf>
    <xf numFmtId="0" fontId="3" fillId="13" borderId="68" xfId="0" quotePrefix="1" applyFont="1" applyFill="1" applyBorder="1" applyAlignment="1">
      <alignment horizontal="left"/>
    </xf>
    <xf numFmtId="0" fontId="3" fillId="16" borderId="15" xfId="0" applyFont="1" applyFill="1" applyBorder="1" applyAlignment="1">
      <alignment horizontal="center"/>
    </xf>
    <xf numFmtId="0" fontId="3" fillId="29" borderId="40" xfId="0" applyFont="1" applyFill="1" applyBorder="1" applyAlignment="1">
      <alignment horizontal="center"/>
    </xf>
    <xf numFmtId="0" fontId="3" fillId="16" borderId="69" xfId="0" applyFont="1" applyFill="1" applyBorder="1" applyAlignment="1">
      <alignment horizontal="center"/>
    </xf>
    <xf numFmtId="0" fontId="3" fillId="25" borderId="69" xfId="0" applyFont="1" applyFill="1" applyBorder="1" applyAlignment="1">
      <alignment horizontal="center"/>
    </xf>
    <xf numFmtId="0" fontId="3" fillId="13" borderId="69" xfId="0" applyFont="1" applyFill="1" applyBorder="1" applyAlignment="1">
      <alignment horizontal="center"/>
    </xf>
    <xf numFmtId="0" fontId="10" fillId="14" borderId="16" xfId="0" applyFont="1" applyFill="1" applyBorder="1" applyAlignment="1" applyProtection="1">
      <alignment vertical="center"/>
      <protection locked="0"/>
    </xf>
    <xf numFmtId="0" fontId="10" fillId="14" borderId="1" xfId="0" applyFont="1" applyFill="1" applyBorder="1" applyAlignment="1" applyProtection="1">
      <alignment vertical="center"/>
      <protection locked="0"/>
    </xf>
    <xf numFmtId="0" fontId="10" fillId="14" borderId="6" xfId="0" applyNumberFormat="1" applyFont="1" applyFill="1" applyBorder="1" applyAlignment="1" applyProtection="1">
      <alignment vertical="center"/>
      <protection locked="0"/>
    </xf>
    <xf numFmtId="14" fontId="10" fillId="14" borderId="6" xfId="0" applyNumberFormat="1" applyFont="1" applyFill="1" applyBorder="1" applyAlignment="1" applyProtection="1">
      <alignment vertical="center"/>
      <protection locked="0"/>
    </xf>
    <xf numFmtId="0" fontId="10" fillId="14" borderId="6" xfId="0" applyFont="1" applyFill="1" applyBorder="1" applyAlignment="1" applyProtection="1">
      <alignment vertical="center"/>
      <protection locked="0"/>
    </xf>
    <xf numFmtId="164" fontId="10" fillId="14" borderId="6" xfId="1" applyFont="1" applyFill="1" applyBorder="1" applyAlignment="1" applyProtection="1">
      <alignment vertical="center"/>
      <protection locked="0"/>
    </xf>
    <xf numFmtId="0" fontId="10" fillId="14" borderId="1" xfId="0" applyNumberFormat="1" applyFont="1" applyFill="1" applyBorder="1" applyAlignment="1" applyProtection="1">
      <alignment vertical="center"/>
      <protection locked="0"/>
    </xf>
    <xf numFmtId="14" fontId="10" fillId="14" borderId="1" xfId="0" applyNumberFormat="1" applyFont="1" applyFill="1" applyBorder="1" applyAlignment="1" applyProtection="1">
      <alignment vertical="center"/>
      <protection locked="0"/>
    </xf>
    <xf numFmtId="164" fontId="10" fillId="14" borderId="1" xfId="1" applyFont="1" applyFill="1" applyBorder="1" applyAlignment="1" applyProtection="1">
      <alignment vertical="center"/>
      <protection locked="0"/>
    </xf>
    <xf numFmtId="0" fontId="10" fillId="14" borderId="10" xfId="0" applyNumberFormat="1" applyFont="1" applyFill="1" applyBorder="1" applyAlignment="1" applyProtection="1">
      <alignment vertical="center"/>
      <protection locked="0"/>
    </xf>
    <xf numFmtId="14" fontId="10" fillId="14" borderId="10" xfId="0" applyNumberFormat="1" applyFont="1" applyFill="1" applyBorder="1" applyAlignment="1" applyProtection="1">
      <alignment vertical="center"/>
      <protection locked="0"/>
    </xf>
    <xf numFmtId="0" fontId="10" fillId="14" borderId="10" xfId="0" applyFont="1" applyFill="1" applyBorder="1" applyAlignment="1" applyProtection="1">
      <alignment vertical="center"/>
      <protection locked="0"/>
    </xf>
    <xf numFmtId="9" fontId="5" fillId="11" borderId="32" xfId="2" applyFont="1" applyFill="1" applyBorder="1" applyAlignment="1" applyProtection="1"/>
    <xf numFmtId="10" fontId="5" fillId="2" borderId="1" xfId="0" applyNumberFormat="1" applyFont="1" applyFill="1" applyBorder="1" applyAlignment="1" applyProtection="1"/>
    <xf numFmtId="0" fontId="27" fillId="0" borderId="7" xfId="0" quotePrefix="1" applyFont="1" applyBorder="1" applyAlignment="1" applyProtection="1">
      <alignment horizontal="right" vertical="center" wrapText="1"/>
    </xf>
    <xf numFmtId="0" fontId="27" fillId="0" borderId="1" xfId="0" applyFont="1" applyBorder="1" applyAlignment="1" applyProtection="1">
      <alignment horizontal="right" vertical="center"/>
    </xf>
    <xf numFmtId="0" fontId="27" fillId="0" borderId="7" xfId="0" applyFont="1" applyBorder="1" applyAlignment="1" applyProtection="1">
      <alignment horizontal="right" vertical="center"/>
    </xf>
    <xf numFmtId="4" fontId="28" fillId="14" borderId="1" xfId="0" applyNumberFormat="1" applyFont="1" applyFill="1" applyBorder="1" applyAlignment="1" applyProtection="1">
      <alignment horizontal="right"/>
    </xf>
    <xf numFmtId="4" fontId="28" fillId="14" borderId="40" xfId="0" applyNumberFormat="1" applyFont="1" applyFill="1" applyBorder="1" applyAlignment="1" applyProtection="1">
      <alignment horizontal="right"/>
    </xf>
    <xf numFmtId="4" fontId="5" fillId="0" borderId="7" xfId="0" applyNumberFormat="1" applyFont="1" applyBorder="1" applyAlignment="1" applyProtection="1">
      <alignment horizontal="right" wrapText="1"/>
    </xf>
    <xf numFmtId="4" fontId="5" fillId="0" borderId="1" xfId="0" applyNumberFormat="1" applyFont="1" applyBorder="1" applyAlignment="1" applyProtection="1">
      <alignment horizontal="right" wrapText="1"/>
    </xf>
    <xf numFmtId="4" fontId="28" fillId="10" borderId="1" xfId="0" applyNumberFormat="1" applyFont="1" applyFill="1" applyBorder="1" applyAlignment="1" applyProtection="1">
      <alignment horizontal="right"/>
    </xf>
    <xf numFmtId="4" fontId="28" fillId="10" borderId="40" xfId="0" applyNumberFormat="1" applyFont="1" applyFill="1" applyBorder="1" applyAlignment="1" applyProtection="1">
      <alignment horizontal="right"/>
    </xf>
    <xf numFmtId="4" fontId="44" fillId="10" borderId="1" xfId="0" applyNumberFormat="1" applyFont="1" applyFill="1" applyBorder="1" applyAlignment="1" applyProtection="1">
      <alignment horizontal="right"/>
    </xf>
    <xf numFmtId="4" fontId="44" fillId="10" borderId="40" xfId="0" applyNumberFormat="1" applyFont="1" applyFill="1" applyBorder="1" applyAlignment="1" applyProtection="1">
      <alignment horizontal="right"/>
    </xf>
    <xf numFmtId="4" fontId="5" fillId="0" borderId="7" xfId="0" quotePrefix="1" applyNumberFormat="1" applyFont="1" applyBorder="1" applyAlignment="1" applyProtection="1">
      <alignment horizontal="right" wrapText="1"/>
    </xf>
    <xf numFmtId="4" fontId="5" fillId="0" borderId="1" xfId="0" quotePrefix="1" applyNumberFormat="1" applyFont="1" applyBorder="1" applyAlignment="1" applyProtection="1">
      <alignment horizontal="right" wrapText="1"/>
    </xf>
    <xf numFmtId="4" fontId="5" fillId="0" borderId="9" xfId="0" quotePrefix="1" applyNumberFormat="1" applyFont="1" applyBorder="1" applyAlignment="1" applyProtection="1">
      <alignment horizontal="right" wrapText="1"/>
    </xf>
    <xf numFmtId="4" fontId="5" fillId="0" borderId="10" xfId="0" quotePrefix="1" applyNumberFormat="1" applyFont="1" applyBorder="1" applyAlignment="1" applyProtection="1">
      <alignment horizontal="right" wrapText="1"/>
    </xf>
    <xf numFmtId="4" fontId="28" fillId="21" borderId="1" xfId="0" applyNumberFormat="1" applyFont="1" applyFill="1" applyBorder="1" applyAlignment="1" applyProtection="1">
      <alignment horizontal="right"/>
    </xf>
    <xf numFmtId="4" fontId="28" fillId="21" borderId="40" xfId="0" applyNumberFormat="1" applyFont="1" applyFill="1" applyBorder="1" applyAlignment="1" applyProtection="1">
      <alignment horizontal="right"/>
    </xf>
    <xf numFmtId="4" fontId="28" fillId="21" borderId="10" xfId="0" applyNumberFormat="1" applyFont="1" applyFill="1" applyBorder="1" applyAlignment="1" applyProtection="1">
      <alignment horizontal="right"/>
    </xf>
    <xf numFmtId="4" fontId="28" fillId="21" borderId="13" xfId="0" applyNumberFormat="1" applyFont="1" applyFill="1" applyBorder="1" applyAlignment="1" applyProtection="1">
      <alignment horizontal="right"/>
    </xf>
    <xf numFmtId="0" fontId="31" fillId="0" borderId="5" xfId="0" quotePrefix="1" applyFont="1" applyBorder="1" applyAlignment="1" applyProtection="1">
      <alignment horizontal="center"/>
    </xf>
    <xf numFmtId="0" fontId="31" fillId="0" borderId="6" xfId="0" applyFont="1" applyBorder="1" applyAlignment="1" applyProtection="1">
      <alignment horizontal="center"/>
    </xf>
    <xf numFmtId="0" fontId="31" fillId="0" borderId="15" xfId="0" applyFont="1" applyBorder="1" applyAlignment="1" applyProtection="1">
      <alignment horizontal="center"/>
    </xf>
    <xf numFmtId="164" fontId="5" fillId="2" borderId="48" xfId="1" applyFont="1" applyFill="1" applyBorder="1" applyAlignment="1" applyProtection="1">
      <alignment horizontal="right" vertical="center"/>
    </xf>
    <xf numFmtId="164" fontId="5" fillId="2" borderId="49" xfId="1" applyFont="1" applyFill="1" applyBorder="1" applyAlignment="1" applyProtection="1">
      <alignment horizontal="right" vertical="center"/>
    </xf>
    <xf numFmtId="0" fontId="6" fillId="0" borderId="48" xfId="0" quotePrefix="1" applyFont="1" applyBorder="1" applyAlignment="1" applyProtection="1">
      <alignment horizontal="left" vertical="center"/>
    </xf>
    <xf numFmtId="0" fontId="6" fillId="0" borderId="51" xfId="0" applyFont="1" applyBorder="1" applyAlignment="1" applyProtection="1">
      <alignment horizontal="left" vertical="center"/>
    </xf>
    <xf numFmtId="0" fontId="6" fillId="0" borderId="49" xfId="0" applyFont="1" applyBorder="1" applyAlignment="1" applyProtection="1">
      <alignment horizontal="left" vertical="center"/>
    </xf>
    <xf numFmtId="164" fontId="5" fillId="23" borderId="42" xfId="1" applyFont="1" applyFill="1" applyBorder="1" applyAlignment="1" applyProtection="1">
      <alignment horizontal="right"/>
      <protection locked="0"/>
    </xf>
    <xf numFmtId="164" fontId="5" fillId="23" borderId="43" xfId="1" applyFont="1" applyFill="1" applyBorder="1" applyAlignment="1" applyProtection="1">
      <alignment horizontal="right"/>
      <protection locked="0"/>
    </xf>
    <xf numFmtId="0" fontId="38" fillId="0" borderId="42" xfId="0" applyFont="1" applyBorder="1" applyAlignment="1" applyProtection="1">
      <alignment horizontal="left" vertical="center"/>
    </xf>
    <xf numFmtId="0" fontId="38" fillId="0" borderId="34" xfId="0" applyFont="1" applyBorder="1" applyAlignment="1" applyProtection="1">
      <alignment horizontal="left" vertical="center"/>
    </xf>
    <xf numFmtId="0" fontId="38" fillId="0" borderId="43" xfId="0" applyFont="1" applyBorder="1" applyAlignment="1" applyProtection="1">
      <alignment horizontal="left" vertical="center"/>
    </xf>
    <xf numFmtId="0" fontId="38" fillId="0" borderId="2" xfId="0" applyFont="1" applyBorder="1" applyAlignment="1" applyProtection="1">
      <alignment horizontal="left" vertical="center"/>
    </xf>
    <xf numFmtId="0" fontId="38" fillId="0" borderId="12" xfId="0" applyFont="1" applyBorder="1" applyAlignment="1" applyProtection="1">
      <alignment horizontal="left" vertical="center"/>
    </xf>
    <xf numFmtId="0" fontId="38" fillId="0" borderId="45" xfId="0" applyFont="1" applyBorder="1" applyAlignment="1" applyProtection="1">
      <alignment horizontal="left" vertical="center"/>
    </xf>
    <xf numFmtId="164" fontId="12" fillId="2" borderId="11" xfId="1" applyFont="1" applyFill="1" applyBorder="1" applyAlignment="1" applyProtection="1">
      <alignment horizontal="right" vertical="center"/>
    </xf>
    <xf numFmtId="164" fontId="12" fillId="2" borderId="44" xfId="1" applyFont="1" applyFill="1" applyBorder="1" applyAlignment="1" applyProtection="1">
      <alignment horizontal="right" vertical="center"/>
    </xf>
    <xf numFmtId="164" fontId="12" fillId="2" borderId="2" xfId="1" applyFont="1" applyFill="1" applyBorder="1" applyAlignment="1" applyProtection="1">
      <alignment horizontal="right" vertical="center"/>
    </xf>
    <xf numFmtId="164" fontId="12" fillId="2" borderId="45" xfId="1" applyFont="1" applyFill="1" applyBorder="1" applyAlignment="1" applyProtection="1">
      <alignment horizontal="right" vertical="center"/>
    </xf>
    <xf numFmtId="2" fontId="5" fillId="28" borderId="48" xfId="0" applyNumberFormat="1" applyFont="1" applyFill="1" applyBorder="1" applyAlignment="1" applyProtection="1">
      <alignment horizontal="center" vertical="center" wrapText="1"/>
    </xf>
    <xf numFmtId="2" fontId="5" fillId="28" borderId="51" xfId="0" applyNumberFormat="1" applyFont="1" applyFill="1" applyBorder="1" applyAlignment="1" applyProtection="1">
      <alignment horizontal="center" vertical="center" wrapText="1"/>
    </xf>
    <xf numFmtId="2" fontId="5" fillId="28" borderId="49" xfId="0" applyNumberFormat="1" applyFont="1" applyFill="1" applyBorder="1" applyAlignment="1" applyProtection="1">
      <alignment horizontal="center" vertical="center" wrapText="1"/>
    </xf>
    <xf numFmtId="0" fontId="2" fillId="28" borderId="22" xfId="0" applyFont="1" applyFill="1" applyBorder="1" applyAlignment="1" applyProtection="1">
      <alignment horizontal="center" vertical="center" wrapText="1"/>
    </xf>
    <xf numFmtId="0" fontId="2" fillId="28" borderId="3" xfId="0" applyFont="1" applyFill="1" applyBorder="1" applyAlignment="1" applyProtection="1">
      <alignment horizontal="center" vertical="center" wrapText="1"/>
    </xf>
    <xf numFmtId="0" fontId="5" fillId="14" borderId="26" xfId="0" applyFont="1" applyFill="1" applyBorder="1" applyAlignment="1" applyProtection="1">
      <alignment horizontal="center" vertical="center" wrapText="1"/>
      <protection locked="0"/>
    </xf>
    <xf numFmtId="0" fontId="5" fillId="14" borderId="53" xfId="0" applyFont="1" applyFill="1" applyBorder="1" applyAlignment="1" applyProtection="1">
      <alignment horizontal="center" vertical="center" wrapText="1"/>
      <protection locked="0"/>
    </xf>
    <xf numFmtId="0" fontId="5" fillId="10" borderId="42" xfId="0" quotePrefix="1" applyFont="1" applyFill="1" applyBorder="1" applyAlignment="1" applyProtection="1">
      <alignment horizontal="left" vertical="center" wrapText="1"/>
    </xf>
    <xf numFmtId="0" fontId="5" fillId="10" borderId="34" xfId="0" applyFont="1" applyFill="1" applyBorder="1" applyAlignment="1" applyProtection="1">
      <alignment horizontal="left" vertical="center" wrapText="1"/>
    </xf>
    <xf numFmtId="0" fontId="5" fillId="10" borderId="43" xfId="0" applyFont="1" applyFill="1" applyBorder="1" applyAlignment="1" applyProtection="1">
      <alignment horizontal="left" vertical="center" wrapText="1"/>
    </xf>
    <xf numFmtId="0" fontId="5" fillId="10" borderId="11" xfId="0" applyFont="1" applyFill="1" applyBorder="1" applyAlignment="1" applyProtection="1">
      <alignment horizontal="left" vertical="center" wrapText="1"/>
    </xf>
    <xf numFmtId="0" fontId="5" fillId="10" borderId="0" xfId="0" applyFont="1" applyFill="1" applyBorder="1" applyAlignment="1" applyProtection="1">
      <alignment horizontal="left" vertical="center" wrapText="1"/>
    </xf>
    <xf numFmtId="0" fontId="5" fillId="10" borderId="44" xfId="0" applyFont="1" applyFill="1" applyBorder="1" applyAlignment="1" applyProtection="1">
      <alignment horizontal="left" vertical="center" wrapText="1"/>
    </xf>
    <xf numFmtId="0" fontId="5" fillId="10" borderId="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5" fillId="10" borderId="45" xfId="0" applyFont="1" applyFill="1" applyBorder="1" applyAlignment="1" applyProtection="1">
      <alignment horizontal="left" vertical="center" wrapText="1"/>
    </xf>
    <xf numFmtId="0" fontId="5" fillId="10" borderId="26" xfId="0" applyFont="1" applyFill="1" applyBorder="1" applyAlignment="1" applyProtection="1">
      <alignment horizontal="center" vertical="center" wrapText="1"/>
    </xf>
    <xf numFmtId="0" fontId="5" fillId="10" borderId="53" xfId="0" applyFont="1" applyFill="1" applyBorder="1" applyAlignment="1" applyProtection="1">
      <alignment horizontal="center" vertical="center" wrapText="1"/>
    </xf>
    <xf numFmtId="0" fontId="5" fillId="10" borderId="48" xfId="0" quotePrefix="1" applyFont="1" applyFill="1" applyBorder="1" applyAlignment="1" applyProtection="1">
      <alignment horizontal="left" vertical="top" wrapText="1"/>
    </xf>
    <xf numFmtId="0" fontId="5" fillId="10" borderId="51" xfId="0" applyFont="1" applyFill="1" applyBorder="1" applyAlignment="1" applyProtection="1">
      <alignment horizontal="left" vertical="top" wrapText="1"/>
    </xf>
    <xf numFmtId="0" fontId="5" fillId="10" borderId="49" xfId="0" applyFont="1" applyFill="1" applyBorder="1" applyAlignment="1" applyProtection="1">
      <alignment horizontal="left" vertical="top" wrapText="1"/>
    </xf>
    <xf numFmtId="0" fontId="5" fillId="10" borderId="32" xfId="0" applyFont="1" applyFill="1" applyBorder="1" applyAlignment="1" applyProtection="1">
      <alignment horizontal="left" vertical="center" wrapText="1"/>
    </xf>
    <xf numFmtId="0" fontId="5" fillId="10" borderId="71" xfId="0" applyFont="1" applyFill="1" applyBorder="1" applyAlignment="1" applyProtection="1">
      <alignment horizontal="left" vertical="center" wrapText="1"/>
    </xf>
    <xf numFmtId="0" fontId="5" fillId="10" borderId="72" xfId="0" applyFont="1" applyFill="1" applyBorder="1" applyAlignment="1" applyProtection="1">
      <alignment horizontal="left" vertical="center" wrapText="1"/>
    </xf>
    <xf numFmtId="164" fontId="5" fillId="23" borderId="48" xfId="1" applyFont="1" applyFill="1" applyBorder="1" applyAlignment="1" applyProtection="1">
      <alignment horizontal="right"/>
      <protection locked="0"/>
    </xf>
    <xf numFmtId="164" fontId="5" fillId="23" borderId="49" xfId="1" applyFont="1" applyFill="1" applyBorder="1" applyAlignment="1" applyProtection="1">
      <alignment horizontal="right"/>
      <protection locked="0"/>
    </xf>
    <xf numFmtId="0" fontId="5" fillId="10" borderId="64" xfId="0" applyFont="1" applyFill="1" applyBorder="1" applyAlignment="1" applyProtection="1">
      <alignment horizontal="left" wrapText="1"/>
    </xf>
    <xf numFmtId="0" fontId="5" fillId="10" borderId="38" xfId="0" applyFont="1" applyFill="1" applyBorder="1" applyAlignment="1" applyProtection="1">
      <alignment horizontal="left" wrapText="1"/>
    </xf>
    <xf numFmtId="0" fontId="5" fillId="10" borderId="60" xfId="0" applyFont="1" applyFill="1" applyBorder="1" applyAlignment="1" applyProtection="1">
      <alignment horizontal="left" wrapText="1"/>
    </xf>
    <xf numFmtId="0" fontId="31" fillId="0" borderId="0" xfId="0" applyFont="1" applyAlignment="1" applyProtection="1">
      <alignment horizontal="center" vertical="center" wrapText="1"/>
      <protection locked="0"/>
    </xf>
    <xf numFmtId="0" fontId="31" fillId="0" borderId="44"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6" fillId="0" borderId="42" xfId="0" quotePrefix="1" applyFont="1" applyBorder="1" applyAlignment="1" applyProtection="1">
      <alignment horizontal="left" vertical="center" wrapText="1"/>
    </xf>
    <xf numFmtId="0" fontId="6" fillId="0" borderId="34" xfId="0" applyFont="1" applyBorder="1" applyAlignment="1" applyProtection="1">
      <alignment horizontal="left" vertical="center"/>
    </xf>
    <xf numFmtId="0" fontId="6" fillId="0" borderId="43" xfId="0" applyFont="1" applyBorder="1" applyAlignment="1" applyProtection="1">
      <alignment horizontal="left" vertical="center"/>
    </xf>
    <xf numFmtId="9" fontId="5" fillId="11" borderId="57" xfId="2" applyFont="1" applyFill="1" applyBorder="1" applyAlignment="1" applyProtection="1">
      <alignment horizontal="right"/>
    </xf>
    <xf numFmtId="9" fontId="5" fillId="11" borderId="61" xfId="2" applyFont="1" applyFill="1" applyBorder="1" applyAlignment="1" applyProtection="1">
      <alignment horizontal="right"/>
    </xf>
    <xf numFmtId="0" fontId="7" fillId="0" borderId="11" xfId="0" applyFont="1" applyBorder="1" applyAlignment="1" applyProtection="1">
      <alignment horizontal="center"/>
    </xf>
    <xf numFmtId="0" fontId="7" fillId="0" borderId="0" xfId="0" applyFont="1" applyAlignment="1" applyProtection="1">
      <alignment horizontal="center"/>
    </xf>
    <xf numFmtId="0" fontId="7" fillId="0" borderId="11" xfId="0" quotePrefix="1" applyFont="1" applyFill="1" applyBorder="1" applyAlignment="1" applyProtection="1">
      <alignment horizontal="center" wrapText="1"/>
    </xf>
    <xf numFmtId="0" fontId="7" fillId="0" borderId="0" xfId="0" applyFont="1" applyFill="1" applyAlignment="1" applyProtection="1">
      <alignment horizontal="center"/>
    </xf>
    <xf numFmtId="0" fontId="4" fillId="10" borderId="12" xfId="0" applyFont="1" applyFill="1" applyBorder="1" applyAlignment="1" applyProtection="1">
      <alignment horizontal="center"/>
    </xf>
    <xf numFmtId="0" fontId="4" fillId="10" borderId="45" xfId="0" applyFont="1" applyFill="1" applyBorder="1" applyAlignment="1" applyProtection="1">
      <alignment horizontal="center"/>
    </xf>
    <xf numFmtId="0" fontId="5" fillId="10" borderId="48" xfId="0" applyFont="1" applyFill="1" applyBorder="1" applyAlignment="1" applyProtection="1">
      <alignment horizontal="center"/>
    </xf>
    <xf numFmtId="0" fontId="5" fillId="10" borderId="51" xfId="0" applyFont="1" applyFill="1" applyBorder="1" applyAlignment="1" applyProtection="1">
      <alignment horizontal="center"/>
    </xf>
    <xf numFmtId="0" fontId="5" fillId="10" borderId="49" xfId="0" applyFont="1" applyFill="1" applyBorder="1" applyAlignment="1" applyProtection="1">
      <alignment horizontal="center"/>
    </xf>
    <xf numFmtId="4" fontId="37" fillId="10" borderId="55" xfId="0" applyNumberFormat="1" applyFont="1" applyFill="1" applyBorder="1" applyAlignment="1" applyProtection="1">
      <alignment horizontal="center"/>
    </xf>
    <xf numFmtId="0" fontId="37" fillId="10" borderId="37" xfId="0" applyFont="1" applyFill="1" applyBorder="1" applyAlignment="1" applyProtection="1">
      <alignment horizontal="center"/>
    </xf>
    <xf numFmtId="0" fontId="37" fillId="10" borderId="42" xfId="0" applyFont="1" applyFill="1" applyBorder="1" applyAlignment="1" applyProtection="1">
      <alignment horizontal="center"/>
    </xf>
    <xf numFmtId="0" fontId="37" fillId="10" borderId="34" xfId="0" applyFont="1" applyFill="1" applyBorder="1" applyAlignment="1" applyProtection="1">
      <alignment horizontal="center"/>
    </xf>
    <xf numFmtId="0" fontId="37" fillId="10" borderId="43" xfId="0" applyFont="1" applyFill="1" applyBorder="1" applyAlignment="1" applyProtection="1">
      <alignment horizontal="center"/>
    </xf>
    <xf numFmtId="0" fontId="37" fillId="10" borderId="2" xfId="0" applyFont="1" applyFill="1" applyBorder="1" applyAlignment="1" applyProtection="1">
      <alignment horizontal="center"/>
    </xf>
    <xf numFmtId="0" fontId="37" fillId="10" borderId="12" xfId="0" applyFont="1" applyFill="1" applyBorder="1" applyAlignment="1" applyProtection="1">
      <alignment horizontal="center"/>
    </xf>
    <xf numFmtId="0" fontId="37" fillId="10" borderId="45" xfId="0" applyFont="1" applyFill="1" applyBorder="1" applyAlignment="1" applyProtection="1">
      <alignment horizontal="center"/>
    </xf>
    <xf numFmtId="10" fontId="4" fillId="0" borderId="42" xfId="2" applyNumberFormat="1" applyFont="1" applyBorder="1" applyAlignment="1" applyProtection="1">
      <alignment horizontal="center"/>
    </xf>
    <xf numFmtId="10" fontId="4" fillId="0" borderId="43" xfId="2" applyNumberFormat="1" applyFont="1" applyBorder="1" applyAlignment="1" applyProtection="1">
      <alignment horizontal="center"/>
    </xf>
    <xf numFmtId="10" fontId="4" fillId="0" borderId="11" xfId="2" applyNumberFormat="1" applyFont="1" applyBorder="1" applyAlignment="1" applyProtection="1">
      <alignment horizontal="center"/>
    </xf>
    <xf numFmtId="10" fontId="4" fillId="0" borderId="44" xfId="2" applyNumberFormat="1" applyFont="1" applyBorder="1" applyAlignment="1" applyProtection="1">
      <alignment horizontal="center"/>
    </xf>
    <xf numFmtId="10" fontId="4" fillId="0" borderId="2" xfId="2" applyNumberFormat="1" applyFont="1" applyBorder="1" applyAlignment="1" applyProtection="1">
      <alignment horizontal="center"/>
    </xf>
    <xf numFmtId="10" fontId="4" fillId="0" borderId="45" xfId="2" applyNumberFormat="1" applyFont="1" applyBorder="1" applyAlignment="1" applyProtection="1">
      <alignment horizontal="center"/>
    </xf>
    <xf numFmtId="0" fontId="4" fillId="0" borderId="42" xfId="0" applyFont="1" applyBorder="1" applyAlignment="1" applyProtection="1">
      <alignment horizontal="center"/>
    </xf>
    <xf numFmtId="0" fontId="4" fillId="0" borderId="43" xfId="0" applyFont="1" applyBorder="1" applyAlignment="1" applyProtection="1">
      <alignment horizontal="center"/>
    </xf>
    <xf numFmtId="0" fontId="4" fillId="0" borderId="11" xfId="0" applyFont="1" applyBorder="1" applyAlignment="1" applyProtection="1">
      <alignment horizontal="center"/>
    </xf>
    <xf numFmtId="0" fontId="4" fillId="0" borderId="44" xfId="0" applyFont="1" applyBorder="1" applyAlignment="1" applyProtection="1">
      <alignment horizontal="center"/>
    </xf>
    <xf numFmtId="0" fontId="4" fillId="0" borderId="2" xfId="0" applyFont="1" applyBorder="1" applyAlignment="1" applyProtection="1">
      <alignment horizontal="center"/>
    </xf>
    <xf numFmtId="0" fontId="4" fillId="0" borderId="45" xfId="0" applyFont="1" applyBorder="1" applyAlignment="1" applyProtection="1">
      <alignment horizontal="center"/>
    </xf>
    <xf numFmtId="0" fontId="4" fillId="20" borderId="0" xfId="0" applyFont="1" applyFill="1" applyAlignment="1" applyProtection="1">
      <alignment horizontal="center"/>
    </xf>
    <xf numFmtId="0" fontId="4" fillId="20" borderId="12" xfId="0" applyFont="1" applyFill="1" applyBorder="1" applyAlignment="1" applyProtection="1">
      <alignment horizontal="center"/>
    </xf>
    <xf numFmtId="9" fontId="4" fillId="9" borderId="55" xfId="0" applyNumberFormat="1" applyFont="1" applyFill="1" applyBorder="1" applyAlignment="1" applyProtection="1">
      <alignment horizontal="center"/>
    </xf>
    <xf numFmtId="0" fontId="4" fillId="9" borderId="37" xfId="0" applyFont="1" applyFill="1" applyBorder="1" applyAlignment="1" applyProtection="1">
      <alignment horizontal="center"/>
    </xf>
    <xf numFmtId="0" fontId="5" fillId="20" borderId="50" xfId="0" applyFont="1" applyFill="1" applyBorder="1" applyAlignment="1" applyProtection="1">
      <alignment horizontal="center" vertical="center" wrapText="1"/>
    </xf>
    <xf numFmtId="0" fontId="5" fillId="20" borderId="23" xfId="0" applyFont="1" applyFill="1" applyBorder="1" applyAlignment="1" applyProtection="1">
      <alignment horizontal="center" vertical="center" wrapText="1"/>
    </xf>
    <xf numFmtId="0" fontId="5" fillId="20" borderId="4" xfId="0" applyFont="1" applyFill="1" applyBorder="1" applyAlignment="1" applyProtection="1">
      <alignment horizontal="center" vertical="center" wrapText="1"/>
    </xf>
    <xf numFmtId="164" fontId="25" fillId="20" borderId="55" xfId="1" applyNumberFormat="1" applyFont="1" applyFill="1" applyBorder="1" applyAlignment="1" applyProtection="1">
      <alignment horizontal="center" vertical="center" wrapText="1"/>
    </xf>
    <xf numFmtId="164" fontId="25" fillId="20" borderId="36" xfId="1" applyNumberFormat="1" applyFont="1" applyFill="1" applyBorder="1" applyAlignment="1" applyProtection="1">
      <alignment horizontal="center" vertical="center" wrapText="1"/>
    </xf>
    <xf numFmtId="164" fontId="25" fillId="20" borderId="37" xfId="1" applyNumberFormat="1" applyFont="1" applyFill="1" applyBorder="1" applyAlignment="1" applyProtection="1">
      <alignment horizontal="center" vertical="center" wrapText="1"/>
    </xf>
    <xf numFmtId="0" fontId="5" fillId="16" borderId="56" xfId="0" applyFont="1" applyFill="1" applyBorder="1" applyAlignment="1" applyProtection="1">
      <alignment horizontal="center" vertical="center" wrapText="1"/>
    </xf>
    <xf numFmtId="0" fontId="5" fillId="16" borderId="22" xfId="0" applyFont="1" applyFill="1" applyBorder="1" applyAlignment="1" applyProtection="1">
      <alignment horizontal="center" vertical="center" wrapText="1"/>
    </xf>
    <xf numFmtId="0" fontId="5" fillId="16" borderId="3" xfId="0" applyFont="1" applyFill="1" applyBorder="1" applyAlignment="1" applyProtection="1">
      <alignment horizontal="center" vertical="center" wrapText="1"/>
    </xf>
    <xf numFmtId="0" fontId="4" fillId="14" borderId="33" xfId="0" applyFont="1" applyFill="1" applyBorder="1" applyAlignment="1" applyProtection="1">
      <alignment horizontal="left" wrapText="1"/>
      <protection locked="0"/>
    </xf>
    <xf numFmtId="0" fontId="0" fillId="14" borderId="58" xfId="0" applyFill="1" applyBorder="1" applyAlignment="1" applyProtection="1">
      <alignment horizontal="left" wrapText="1"/>
      <protection locked="0"/>
    </xf>
    <xf numFmtId="0" fontId="0" fillId="14" borderId="61" xfId="0" applyFill="1" applyBorder="1" applyAlignment="1" applyProtection="1">
      <alignment horizontal="left" wrapText="1"/>
      <protection locked="0"/>
    </xf>
    <xf numFmtId="0" fontId="6" fillId="0" borderId="46" xfId="0" quotePrefix="1" applyFont="1" applyBorder="1" applyAlignment="1" applyProtection="1">
      <alignment horizontal="left" vertical="center" wrapText="1"/>
    </xf>
    <xf numFmtId="0" fontId="6" fillId="0" borderId="41" xfId="0" applyFont="1" applyBorder="1" applyAlignment="1" applyProtection="1">
      <alignment horizontal="left" vertical="center" wrapText="1"/>
    </xf>
    <xf numFmtId="0" fontId="6" fillId="0" borderId="47" xfId="0" applyFont="1" applyBorder="1" applyAlignment="1" applyProtection="1">
      <alignment horizontal="left" vertical="center" wrapText="1"/>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4" fillId="0" borderId="15" xfId="0" applyFont="1" applyBorder="1" applyAlignment="1" applyProtection="1">
      <alignment horizontal="center"/>
    </xf>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3" xfId="0" applyFont="1" applyBorder="1" applyAlignment="1" applyProtection="1">
      <alignment horizontal="center"/>
    </xf>
    <xf numFmtId="0" fontId="4" fillId="0" borderId="11" xfId="0" applyFont="1" applyFill="1" applyBorder="1" applyAlignment="1" applyProtection="1">
      <alignment horizontal="center" vertical="top" wrapText="1"/>
    </xf>
    <xf numFmtId="0" fontId="0" fillId="0" borderId="34" xfId="0" applyFill="1" applyBorder="1" applyProtection="1"/>
    <xf numFmtId="0" fontId="0" fillId="0" borderId="43" xfId="0" applyFill="1" applyBorder="1" applyProtection="1"/>
    <xf numFmtId="0" fontId="5" fillId="0" borderId="11" xfId="0" applyFont="1" applyBorder="1" applyAlignment="1" applyProtection="1">
      <alignment horizontal="left" vertical="top"/>
    </xf>
    <xf numFmtId="0" fontId="5" fillId="0" borderId="25" xfId="0" applyFont="1" applyBorder="1" applyAlignment="1" applyProtection="1">
      <alignment horizontal="left" vertical="top"/>
    </xf>
    <xf numFmtId="0" fontId="5" fillId="14" borderId="21" xfId="0" applyFont="1" applyFill="1" applyBorder="1" applyAlignment="1" applyProtection="1">
      <alignment horizontal="left"/>
      <protection locked="0"/>
    </xf>
    <xf numFmtId="0" fontId="0" fillId="0" borderId="31" xfId="0" applyBorder="1" applyProtection="1">
      <protection locked="0"/>
    </xf>
    <xf numFmtId="0" fontId="5" fillId="4" borderId="21" xfId="0" applyFont="1" applyFill="1" applyBorder="1" applyAlignment="1" applyProtection="1">
      <alignment horizontal="right"/>
    </xf>
    <xf numFmtId="0" fontId="0" fillId="0" borderId="38" xfId="0" applyBorder="1"/>
    <xf numFmtId="0" fontId="0" fillId="0" borderId="31" xfId="0" applyBorder="1"/>
    <xf numFmtId="167" fontId="4" fillId="11" borderId="21" xfId="0" applyNumberFormat="1" applyFont="1" applyFill="1" applyBorder="1" applyAlignment="1" applyProtection="1">
      <alignment horizontal="center"/>
    </xf>
    <xf numFmtId="167" fontId="4" fillId="11" borderId="38" xfId="0" applyNumberFormat="1" applyFont="1" applyFill="1" applyBorder="1" applyAlignment="1" applyProtection="1">
      <alignment horizontal="center"/>
    </xf>
    <xf numFmtId="167" fontId="4" fillId="11" borderId="31" xfId="0" applyNumberFormat="1" applyFont="1" applyFill="1" applyBorder="1" applyAlignment="1" applyProtection="1">
      <alignment horizontal="center"/>
    </xf>
    <xf numFmtId="167" fontId="4" fillId="11" borderId="60" xfId="0" applyNumberFormat="1" applyFont="1" applyFill="1" applyBorder="1" applyAlignment="1" applyProtection="1">
      <alignment horizontal="center"/>
    </xf>
    <xf numFmtId="4" fontId="4" fillId="0" borderId="42" xfId="0" applyNumberFormat="1" applyFont="1" applyBorder="1" applyAlignment="1" applyProtection="1">
      <alignment horizontal="center"/>
    </xf>
    <xf numFmtId="0" fontId="27" fillId="0" borderId="7" xfId="0" applyFont="1" applyBorder="1" applyAlignment="1" applyProtection="1">
      <alignment horizontal="center" vertical="center"/>
    </xf>
    <xf numFmtId="0" fontId="27" fillId="0" borderId="1" xfId="0" applyFont="1" applyBorder="1" applyAlignment="1" applyProtection="1">
      <alignment horizontal="center" vertical="center"/>
    </xf>
    <xf numFmtId="4" fontId="5" fillId="0" borderId="9" xfId="0" applyNumberFormat="1" applyFont="1" applyBorder="1" applyAlignment="1" applyProtection="1">
      <alignment horizontal="right" wrapText="1"/>
    </xf>
    <xf numFmtId="4" fontId="5" fillId="0" borderId="10" xfId="0" applyNumberFormat="1" applyFont="1" applyBorder="1" applyAlignment="1" applyProtection="1">
      <alignment horizontal="right" wrapText="1"/>
    </xf>
    <xf numFmtId="4" fontId="5" fillId="0" borderId="33" xfId="0" applyNumberFormat="1" applyFont="1" applyBorder="1" applyAlignment="1" applyProtection="1">
      <alignment horizontal="right" wrapText="1"/>
    </xf>
    <xf numFmtId="0" fontId="5" fillId="0" borderId="0" xfId="0" applyFont="1" applyAlignment="1" applyProtection="1">
      <alignment horizontal="left"/>
    </xf>
    <xf numFmtId="0" fontId="5" fillId="0" borderId="32" xfId="0" applyFont="1" applyBorder="1" applyAlignment="1" applyProtection="1">
      <alignment horizontal="center"/>
    </xf>
    <xf numFmtId="0" fontId="5" fillId="0" borderId="71" xfId="0" applyFont="1" applyBorder="1" applyAlignment="1" applyProtection="1">
      <alignment horizontal="center"/>
    </xf>
    <xf numFmtId="0" fontId="5" fillId="0" borderId="72" xfId="0" applyFont="1" applyBorder="1" applyAlignment="1" applyProtection="1">
      <alignment horizontal="center"/>
    </xf>
    <xf numFmtId="4" fontId="28" fillId="0" borderId="1" xfId="0" applyNumberFormat="1" applyFont="1" applyBorder="1" applyAlignment="1" applyProtection="1">
      <alignment horizontal="right"/>
    </xf>
    <xf numFmtId="4" fontId="28" fillId="0" borderId="40" xfId="0" applyNumberFormat="1" applyFont="1" applyBorder="1" applyAlignment="1" applyProtection="1">
      <alignment horizontal="right"/>
    </xf>
    <xf numFmtId="4" fontId="28" fillId="0" borderId="8" xfId="0" applyNumberFormat="1" applyFont="1" applyBorder="1" applyAlignment="1" applyProtection="1">
      <alignment horizontal="right"/>
    </xf>
    <xf numFmtId="4" fontId="28" fillId="0" borderId="69" xfId="0" applyNumberFormat="1" applyFont="1" applyBorder="1" applyAlignment="1" applyProtection="1">
      <alignment horizontal="right"/>
    </xf>
    <xf numFmtId="4" fontId="28" fillId="21" borderId="66" xfId="0" applyNumberFormat="1" applyFont="1" applyFill="1" applyBorder="1" applyAlignment="1" applyProtection="1">
      <alignment horizontal="right"/>
    </xf>
    <xf numFmtId="4" fontId="28" fillId="21" borderId="67" xfId="0" applyNumberFormat="1" applyFont="1" applyFill="1" applyBorder="1" applyAlignment="1" applyProtection="1">
      <alignment horizontal="right"/>
    </xf>
    <xf numFmtId="0" fontId="5" fillId="20" borderId="6" xfId="0" applyFont="1" applyFill="1" applyBorder="1" applyAlignment="1" applyProtection="1">
      <alignment horizontal="center" vertical="center" wrapText="1"/>
    </xf>
    <xf numFmtId="0" fontId="5" fillId="20" borderId="1" xfId="0" applyFont="1" applyFill="1" applyBorder="1" applyAlignment="1" applyProtection="1">
      <alignment horizontal="center" vertical="center" wrapText="1"/>
    </xf>
    <xf numFmtId="0" fontId="5" fillId="20" borderId="10" xfId="0" applyFont="1" applyFill="1" applyBorder="1" applyAlignment="1" applyProtection="1">
      <alignment horizontal="center" vertical="center" wrapText="1"/>
    </xf>
    <xf numFmtId="0" fontId="5" fillId="20" borderId="15" xfId="0" applyFont="1" applyFill="1" applyBorder="1" applyAlignment="1" applyProtection="1">
      <alignment horizontal="center" vertical="center" wrapText="1"/>
    </xf>
    <xf numFmtId="0" fontId="5" fillId="20" borderId="40" xfId="0" applyFont="1" applyFill="1" applyBorder="1" applyAlignment="1" applyProtection="1">
      <alignment horizontal="center" vertical="center" wrapText="1"/>
    </xf>
    <xf numFmtId="0" fontId="5" fillId="20" borderId="13" xfId="0" applyFont="1" applyFill="1" applyBorder="1" applyAlignment="1" applyProtection="1">
      <alignment horizontal="center" vertical="center" wrapText="1"/>
    </xf>
    <xf numFmtId="0" fontId="5" fillId="15" borderId="35" xfId="0" applyFont="1" applyFill="1" applyBorder="1" applyAlignment="1" applyProtection="1">
      <alignment horizontal="center" vertical="center" wrapText="1"/>
    </xf>
    <xf numFmtId="0" fontId="5" fillId="15" borderId="26" xfId="0" applyFont="1" applyFill="1" applyBorder="1" applyAlignment="1" applyProtection="1">
      <alignment horizontal="center" vertical="center" wrapText="1"/>
    </xf>
    <xf numFmtId="0" fontId="5" fillId="15" borderId="53" xfId="0" applyFont="1" applyFill="1" applyBorder="1" applyAlignment="1" applyProtection="1">
      <alignment horizontal="center" vertical="center" wrapText="1"/>
    </xf>
    <xf numFmtId="4" fontId="28" fillId="8" borderId="1" xfId="0" applyNumberFormat="1" applyFont="1" applyFill="1" applyBorder="1" applyAlignment="1" applyProtection="1">
      <alignment horizontal="right"/>
    </xf>
    <xf numFmtId="0" fontId="28" fillId="8" borderId="40" xfId="0" applyFont="1" applyFill="1" applyBorder="1" applyAlignment="1" applyProtection="1">
      <alignment horizontal="right"/>
    </xf>
    <xf numFmtId="0" fontId="28" fillId="8" borderId="1" xfId="0" applyFont="1" applyFill="1" applyBorder="1" applyAlignment="1" applyProtection="1">
      <alignment horizontal="right"/>
    </xf>
    <xf numFmtId="0" fontId="21" fillId="0" borderId="40" xfId="0" applyFont="1" applyBorder="1" applyAlignment="1" applyProtection="1">
      <alignment horizontal="right"/>
    </xf>
    <xf numFmtId="0" fontId="21" fillId="0" borderId="1" xfId="0" applyFont="1" applyBorder="1" applyAlignment="1" applyProtection="1">
      <alignment horizontal="right"/>
    </xf>
    <xf numFmtId="0" fontId="28" fillId="0" borderId="40" xfId="0" applyFont="1" applyBorder="1" applyAlignment="1" applyProtection="1">
      <alignment horizontal="right"/>
    </xf>
    <xf numFmtId="0" fontId="28" fillId="0" borderId="1" xfId="0" applyFont="1" applyBorder="1" applyAlignment="1" applyProtection="1">
      <alignment horizontal="right"/>
    </xf>
    <xf numFmtId="0" fontId="28" fillId="0" borderId="1" xfId="0" applyFont="1" applyBorder="1" applyAlignment="1" applyProtection="1">
      <alignment horizontal="left" vertical="center" wrapText="1"/>
    </xf>
    <xf numFmtId="0" fontId="4" fillId="14" borderId="21" xfId="0" applyFont="1" applyFill="1" applyBorder="1" applyAlignment="1" applyProtection="1">
      <alignment horizontal="left" vertical="top" wrapText="1"/>
      <protection locked="0"/>
    </xf>
    <xf numFmtId="0" fontId="4" fillId="14" borderId="38" xfId="0" applyFont="1" applyFill="1" applyBorder="1" applyAlignment="1" applyProtection="1">
      <alignment horizontal="left" vertical="top" wrapText="1"/>
      <protection locked="0"/>
    </xf>
    <xf numFmtId="0" fontId="4" fillId="14" borderId="60" xfId="0" applyFont="1" applyFill="1" applyBorder="1" applyAlignment="1" applyProtection="1">
      <alignment horizontal="left" vertical="top" wrapText="1"/>
      <protection locked="0"/>
    </xf>
    <xf numFmtId="0" fontId="14" fillId="14" borderId="48" xfId="0" applyFont="1" applyFill="1" applyBorder="1" applyAlignment="1" applyProtection="1">
      <alignment horizontal="center" vertical="center"/>
    </xf>
    <xf numFmtId="0" fontId="14" fillId="14" borderId="51" xfId="0" applyFont="1" applyFill="1" applyBorder="1" applyAlignment="1" applyProtection="1">
      <alignment horizontal="center" vertical="center"/>
    </xf>
    <xf numFmtId="0" fontId="14" fillId="14" borderId="49" xfId="0" applyFont="1" applyFill="1" applyBorder="1" applyAlignment="1" applyProtection="1">
      <alignment horizontal="center" vertical="center"/>
    </xf>
    <xf numFmtId="0" fontId="14" fillId="12" borderId="48" xfId="0" applyFont="1" applyFill="1" applyBorder="1" applyAlignment="1" applyProtection="1">
      <alignment horizontal="center" vertical="center"/>
    </xf>
    <xf numFmtId="0" fontId="14" fillId="12" borderId="51" xfId="0" applyFont="1" applyFill="1" applyBorder="1" applyAlignment="1" applyProtection="1">
      <alignment horizontal="center" vertical="center"/>
    </xf>
    <xf numFmtId="0" fontId="14" fillId="12" borderId="49" xfId="0" applyFont="1" applyFill="1" applyBorder="1" applyAlignment="1" applyProtection="1">
      <alignment horizontal="center" vertical="center"/>
    </xf>
    <xf numFmtId="0" fontId="14" fillId="11" borderId="48" xfId="0" applyFont="1" applyFill="1" applyBorder="1" applyAlignment="1" applyProtection="1">
      <alignment horizontal="center" vertical="center"/>
    </xf>
    <xf numFmtId="0" fontId="14" fillId="11" borderId="51" xfId="0" applyFont="1" applyFill="1" applyBorder="1" applyAlignment="1" applyProtection="1">
      <alignment horizontal="center" vertical="center"/>
    </xf>
    <xf numFmtId="0" fontId="14" fillId="11" borderId="49" xfId="0" applyFont="1" applyFill="1" applyBorder="1" applyAlignment="1" applyProtection="1">
      <alignment horizontal="center" vertical="center"/>
    </xf>
    <xf numFmtId="0" fontId="31" fillId="9" borderId="5" xfId="0" applyFont="1" applyFill="1" applyBorder="1" applyAlignment="1" applyProtection="1">
      <alignment horizontal="center"/>
    </xf>
    <xf numFmtId="0" fontId="31" fillId="9" borderId="6" xfId="0" applyFont="1" applyFill="1" applyBorder="1" applyAlignment="1" applyProtection="1">
      <alignment horizontal="center"/>
    </xf>
    <xf numFmtId="0" fontId="31" fillId="9" borderId="15" xfId="0" applyFont="1" applyFill="1" applyBorder="1" applyAlignment="1" applyProtection="1">
      <alignment horizontal="center"/>
    </xf>
    <xf numFmtId="166" fontId="4" fillId="11" borderId="21" xfId="0" applyNumberFormat="1" applyFont="1" applyFill="1" applyBorder="1" applyAlignment="1" applyProtection="1">
      <alignment horizontal="left" vertical="top" wrapText="1"/>
    </xf>
    <xf numFmtId="166" fontId="4" fillId="11" borderId="38" xfId="0" applyNumberFormat="1" applyFont="1" applyFill="1" applyBorder="1" applyAlignment="1" applyProtection="1">
      <alignment horizontal="left" vertical="top" wrapText="1"/>
    </xf>
    <xf numFmtId="166" fontId="4" fillId="11" borderId="60" xfId="0" applyNumberFormat="1" applyFont="1" applyFill="1" applyBorder="1" applyAlignment="1" applyProtection="1">
      <alignment horizontal="left" vertical="top" wrapText="1"/>
    </xf>
    <xf numFmtId="0" fontId="26" fillId="17" borderId="0" xfId="0" applyFont="1" applyFill="1" applyAlignment="1" applyProtection="1">
      <alignment horizontal="center"/>
    </xf>
    <xf numFmtId="4" fontId="5" fillId="2" borderId="21" xfId="0" applyNumberFormat="1" applyFont="1" applyFill="1" applyBorder="1" applyAlignment="1" applyProtection="1">
      <alignment horizontal="right"/>
    </xf>
    <xf numFmtId="4" fontId="5" fillId="2" borderId="31" xfId="0" applyNumberFormat="1" applyFont="1" applyFill="1" applyBorder="1" applyAlignment="1" applyProtection="1">
      <alignment horizontal="right"/>
    </xf>
    <xf numFmtId="4" fontId="5" fillId="14" borderId="21" xfId="0" applyNumberFormat="1" applyFont="1" applyFill="1" applyBorder="1" applyAlignment="1" applyProtection="1">
      <alignment horizontal="right"/>
      <protection locked="0"/>
    </xf>
    <xf numFmtId="4" fontId="5" fillId="14" borderId="31" xfId="0" applyNumberFormat="1" applyFont="1" applyFill="1" applyBorder="1" applyAlignment="1" applyProtection="1">
      <alignment horizontal="right"/>
      <protection locked="0"/>
    </xf>
    <xf numFmtId="0" fontId="5" fillId="0" borderId="46"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quotePrefix="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64" fontId="5" fillId="14" borderId="1" xfId="1" applyFont="1" applyFill="1" applyBorder="1" applyAlignment="1" applyProtection="1">
      <alignment horizontal="right"/>
      <protection locked="0"/>
    </xf>
    <xf numFmtId="0" fontId="6" fillId="0" borderId="26"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6" fillId="0" borderId="30"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32" fillId="0" borderId="41" xfId="0" applyFont="1" applyBorder="1" applyAlignment="1" applyProtection="1">
      <alignment horizontal="right" vertical="center" wrapText="1"/>
    </xf>
    <xf numFmtId="164" fontId="5" fillId="14" borderId="21" xfId="1" applyFont="1" applyFill="1" applyBorder="1" applyAlignment="1" applyProtection="1">
      <alignment horizontal="right"/>
      <protection locked="0"/>
    </xf>
    <xf numFmtId="164" fontId="5" fillId="14" borderId="31" xfId="1" applyFont="1" applyFill="1" applyBorder="1" applyAlignment="1" applyProtection="1">
      <alignment horizontal="right"/>
      <protection locked="0"/>
    </xf>
    <xf numFmtId="4" fontId="5" fillId="2" borderId="1" xfId="0" applyNumberFormat="1" applyFont="1" applyFill="1" applyBorder="1" applyAlignment="1" applyProtection="1">
      <alignment horizontal="right"/>
    </xf>
    <xf numFmtId="0" fontId="5" fillId="0" borderId="21" xfId="0" applyFont="1" applyBorder="1" applyAlignment="1" applyProtection="1">
      <alignment wrapText="1"/>
    </xf>
    <xf numFmtId="0" fontId="0" fillId="0" borderId="38" xfId="0" applyBorder="1" applyAlignment="1">
      <alignment wrapText="1"/>
    </xf>
    <xf numFmtId="0" fontId="0" fillId="0" borderId="31" xfId="0" applyBorder="1" applyAlignment="1">
      <alignment wrapText="1"/>
    </xf>
    <xf numFmtId="164" fontId="25" fillId="14" borderId="55" xfId="1" applyNumberFormat="1" applyFont="1" applyFill="1" applyBorder="1" applyAlignment="1" applyProtection="1">
      <alignment horizontal="center" vertical="center" wrapText="1"/>
    </xf>
    <xf numFmtId="164" fontId="25" fillId="14" borderId="36" xfId="1" applyNumberFormat="1" applyFont="1" applyFill="1" applyBorder="1" applyAlignment="1" applyProtection="1">
      <alignment horizontal="center" vertical="center" wrapText="1"/>
    </xf>
    <xf numFmtId="164" fontId="25" fillId="14" borderId="37" xfId="1" applyNumberFormat="1" applyFont="1" applyFill="1" applyBorder="1" applyAlignment="1" applyProtection="1">
      <alignment horizontal="center" vertical="center" wrapText="1"/>
    </xf>
    <xf numFmtId="0" fontId="5" fillId="16" borderId="35" xfId="0" applyFont="1" applyFill="1" applyBorder="1" applyAlignment="1" applyProtection="1">
      <alignment horizontal="center" vertical="center" wrapText="1"/>
    </xf>
    <xf numFmtId="0" fontId="5" fillId="16" borderId="26" xfId="0" applyFont="1" applyFill="1" applyBorder="1" applyAlignment="1" applyProtection="1">
      <alignment horizontal="center" vertical="center" wrapText="1"/>
    </xf>
    <xf numFmtId="0" fontId="5" fillId="16" borderId="53" xfId="0" applyFont="1" applyFill="1" applyBorder="1" applyAlignment="1" applyProtection="1">
      <alignment horizontal="center" vertical="center" wrapText="1"/>
    </xf>
    <xf numFmtId="0" fontId="29" fillId="13" borderId="46" xfId="0" applyFont="1" applyFill="1" applyBorder="1" applyAlignment="1" applyProtection="1">
      <alignment horizontal="center" vertical="top" wrapText="1"/>
    </xf>
    <xf numFmtId="0" fontId="29" fillId="13" borderId="41" xfId="0" applyFont="1" applyFill="1" applyBorder="1" applyAlignment="1" applyProtection="1">
      <alignment horizontal="center" vertical="top" wrapText="1"/>
    </xf>
    <xf numFmtId="0" fontId="29" fillId="13" borderId="79" xfId="0" applyFont="1" applyFill="1" applyBorder="1" applyAlignment="1" applyProtection="1">
      <alignment horizontal="center" vertical="top" wrapText="1"/>
    </xf>
    <xf numFmtId="0" fontId="29" fillId="13" borderId="26" xfId="0" applyFont="1" applyFill="1" applyBorder="1" applyAlignment="1" applyProtection="1">
      <alignment horizontal="center" vertical="top" wrapText="1"/>
    </xf>
    <xf numFmtId="0" fontId="29" fillId="13" borderId="0" xfId="0" applyFont="1" applyFill="1" applyBorder="1" applyAlignment="1" applyProtection="1">
      <alignment horizontal="center" vertical="top" wrapText="1"/>
    </xf>
    <xf numFmtId="0" fontId="29" fillId="13" borderId="44" xfId="0" applyFont="1" applyFill="1" applyBorder="1" applyAlignment="1" applyProtection="1">
      <alignment horizontal="center" vertical="top" wrapText="1"/>
    </xf>
    <xf numFmtId="0" fontId="29" fillId="13" borderId="53" xfId="0" applyFont="1" applyFill="1" applyBorder="1" applyAlignment="1" applyProtection="1">
      <alignment horizontal="center" vertical="top" wrapText="1"/>
    </xf>
    <xf numFmtId="0" fontId="29" fillId="13" borderId="12" xfId="0" applyFont="1" applyFill="1" applyBorder="1" applyAlignment="1" applyProtection="1">
      <alignment horizontal="center" vertical="top" wrapText="1"/>
    </xf>
    <xf numFmtId="0" fontId="29" fillId="13" borderId="45" xfId="0" applyFont="1" applyFill="1" applyBorder="1" applyAlignment="1" applyProtection="1">
      <alignment horizontal="center" vertical="top" wrapText="1"/>
    </xf>
    <xf numFmtId="0" fontId="4" fillId="10" borderId="5" xfId="0" applyFont="1" applyFill="1" applyBorder="1" applyAlignment="1" applyProtection="1">
      <alignment horizontal="center"/>
    </xf>
    <xf numFmtId="0" fontId="4" fillId="10" borderId="6" xfId="0" applyFont="1" applyFill="1" applyBorder="1" applyAlignment="1" applyProtection="1">
      <alignment horizontal="center"/>
    </xf>
    <xf numFmtId="0" fontId="4" fillId="10" borderId="15" xfId="0" applyFont="1" applyFill="1" applyBorder="1" applyAlignment="1" applyProtection="1">
      <alignment horizontal="center"/>
    </xf>
    <xf numFmtId="0" fontId="4" fillId="13" borderId="1" xfId="0" applyFont="1" applyFill="1" applyBorder="1" applyAlignment="1" applyProtection="1">
      <alignment horizontal="center"/>
    </xf>
    <xf numFmtId="0" fontId="4" fillId="13" borderId="40" xfId="0" applyFont="1" applyFill="1" applyBorder="1" applyAlignment="1" applyProtection="1">
      <alignment horizontal="center"/>
    </xf>
    <xf numFmtId="3" fontId="7" fillId="2" borderId="48" xfId="0" applyNumberFormat="1" applyFont="1" applyFill="1" applyBorder="1" applyAlignment="1" applyProtection="1">
      <alignment horizontal="center" vertical="center" wrapText="1"/>
      <protection hidden="1"/>
    </xf>
    <xf numFmtId="3" fontId="7" fillId="2" borderId="51" xfId="0" applyNumberFormat="1" applyFont="1" applyFill="1" applyBorder="1" applyAlignment="1" applyProtection="1">
      <alignment horizontal="center" vertical="center" wrapText="1"/>
      <protection hidden="1"/>
    </xf>
    <xf numFmtId="3" fontId="7" fillId="2" borderId="80" xfId="0" applyNumberFormat="1" applyFont="1" applyFill="1" applyBorder="1" applyAlignment="1" applyProtection="1">
      <alignment horizontal="center" vertical="center" wrapText="1"/>
      <protection hidden="1"/>
    </xf>
    <xf numFmtId="3" fontId="2" fillId="2" borderId="48" xfId="0" applyNumberFormat="1" applyFont="1" applyFill="1" applyBorder="1" applyAlignment="1" applyProtection="1">
      <alignment horizontal="left" vertical="center" wrapText="1"/>
      <protection hidden="1"/>
    </xf>
    <xf numFmtId="3" fontId="2" fillId="2" borderId="51" xfId="0" applyNumberFormat="1" applyFont="1" applyFill="1" applyBorder="1" applyAlignment="1" applyProtection="1">
      <alignment horizontal="left" vertical="center" wrapText="1"/>
      <protection hidden="1"/>
    </xf>
    <xf numFmtId="3" fontId="2" fillId="2" borderId="49" xfId="0" applyNumberFormat="1" applyFont="1" applyFill="1" applyBorder="1" applyAlignment="1" applyProtection="1">
      <alignment horizontal="left" vertical="center" wrapText="1"/>
      <protection hidden="1"/>
    </xf>
    <xf numFmtId="0" fontId="5" fillId="0" borderId="2" xfId="0" applyFont="1" applyBorder="1" applyAlignment="1" applyProtection="1">
      <alignment horizontal="left"/>
    </xf>
    <xf numFmtId="0" fontId="5" fillId="0" borderId="54" xfId="0" applyFont="1" applyBorder="1" applyAlignment="1" applyProtection="1">
      <alignment horizontal="left"/>
    </xf>
    <xf numFmtId="0" fontId="17" fillId="0" borderId="21" xfId="0" applyFont="1" applyFill="1" applyBorder="1" applyAlignment="1" applyProtection="1">
      <alignment horizontal="left"/>
    </xf>
    <xf numFmtId="0" fontId="17" fillId="0" borderId="38" xfId="0" applyFont="1" applyFill="1" applyBorder="1" applyAlignment="1" applyProtection="1">
      <alignment horizontal="left"/>
    </xf>
    <xf numFmtId="0" fontId="5" fillId="10" borderId="57" xfId="0" applyFont="1" applyFill="1" applyBorder="1" applyAlignment="1" applyProtection="1">
      <alignment horizontal="left" wrapText="1"/>
    </xf>
    <xf numFmtId="0" fontId="5" fillId="10" borderId="58" xfId="0" applyFont="1" applyFill="1" applyBorder="1" applyAlignment="1" applyProtection="1">
      <alignment horizontal="left" wrapText="1"/>
    </xf>
    <xf numFmtId="0" fontId="5" fillId="10" borderId="61" xfId="0" applyFont="1" applyFill="1" applyBorder="1" applyAlignment="1" applyProtection="1">
      <alignment horizontal="left" wrapText="1"/>
    </xf>
    <xf numFmtId="0" fontId="5" fillId="15" borderId="24" xfId="0" applyFont="1" applyFill="1" applyBorder="1" applyAlignment="1" applyProtection="1">
      <alignment horizontal="center" vertical="center" wrapText="1"/>
    </xf>
    <xf numFmtId="0" fontId="5" fillId="15" borderId="27" xfId="0" applyFont="1" applyFill="1" applyBorder="1" applyAlignment="1" applyProtection="1">
      <alignment horizontal="center" vertical="center" wrapText="1"/>
    </xf>
    <xf numFmtId="0" fontId="5" fillId="15" borderId="39" xfId="0" applyFont="1" applyFill="1" applyBorder="1" applyAlignment="1" applyProtection="1">
      <alignment horizontal="center" vertical="center" wrapText="1"/>
    </xf>
    <xf numFmtId="0" fontId="10" fillId="0" borderId="0" xfId="0" applyFont="1" applyAlignment="1" applyProtection="1">
      <alignment horizontal="left"/>
    </xf>
    <xf numFmtId="0" fontId="6" fillId="8" borderId="1" xfId="0" applyFont="1" applyFill="1" applyBorder="1" applyAlignment="1" applyProtection="1">
      <alignment horizontal="center" vertical="center" wrapText="1"/>
    </xf>
    <xf numFmtId="0" fontId="5" fillId="16" borderId="24" xfId="0" applyFont="1" applyFill="1" applyBorder="1" applyAlignment="1" applyProtection="1">
      <alignment horizontal="center" vertical="center" wrapText="1"/>
    </xf>
    <xf numFmtId="0" fontId="5" fillId="16" borderId="27" xfId="0" applyFont="1" applyFill="1" applyBorder="1" applyAlignment="1" applyProtection="1">
      <alignment horizontal="center" vertical="center" wrapText="1"/>
    </xf>
    <xf numFmtId="0" fontId="5" fillId="16" borderId="39" xfId="0" applyFont="1" applyFill="1" applyBorder="1" applyAlignment="1" applyProtection="1">
      <alignment horizontal="center" vertical="center" wrapText="1"/>
    </xf>
    <xf numFmtId="0" fontId="5" fillId="15" borderId="43" xfId="0" applyFont="1" applyFill="1" applyBorder="1" applyAlignment="1" applyProtection="1">
      <alignment horizontal="center" vertical="center" wrapText="1"/>
    </xf>
    <xf numFmtId="0" fontId="5" fillId="15" borderId="44" xfId="0" applyFont="1" applyFill="1" applyBorder="1" applyAlignment="1" applyProtection="1">
      <alignment horizontal="center" vertical="center" wrapText="1"/>
    </xf>
    <xf numFmtId="0" fontId="5" fillId="15" borderId="45" xfId="0" applyFont="1" applyFill="1" applyBorder="1" applyAlignment="1" applyProtection="1">
      <alignment horizontal="center" vertical="center" wrapText="1"/>
    </xf>
    <xf numFmtId="164" fontId="5" fillId="11" borderId="41" xfId="1" applyFont="1" applyFill="1" applyBorder="1" applyAlignment="1" applyProtection="1">
      <alignment horizontal="center"/>
    </xf>
    <xf numFmtId="164" fontId="10" fillId="0" borderId="1" xfId="1" applyFont="1" applyFill="1" applyBorder="1" applyAlignment="1" applyProtection="1">
      <alignment horizontal="center"/>
    </xf>
    <xf numFmtId="164" fontId="10" fillId="0" borderId="40" xfId="1" applyFont="1" applyFill="1" applyBorder="1" applyAlignment="1" applyProtection="1">
      <alignment horizontal="center"/>
    </xf>
    <xf numFmtId="0" fontId="13" fillId="3" borderId="0" xfId="0" applyFont="1" applyFill="1" applyBorder="1" applyAlignment="1" applyProtection="1">
      <alignment horizontal="center"/>
    </xf>
    <xf numFmtId="0" fontId="23" fillId="9" borderId="6" xfId="0" applyFont="1" applyFill="1" applyBorder="1" applyAlignment="1" applyProtection="1">
      <alignment horizontal="center" wrapText="1"/>
    </xf>
    <xf numFmtId="0" fontId="6" fillId="0" borderId="36" xfId="0" applyFont="1" applyBorder="1" applyAlignment="1" applyProtection="1">
      <alignment horizontal="center" vertical="center" wrapText="1"/>
    </xf>
    <xf numFmtId="0" fontId="6" fillId="0" borderId="55" xfId="0" applyFont="1" applyBorder="1" applyAlignment="1" applyProtection="1">
      <alignment horizontal="center" vertical="center" textRotation="90" wrapText="1"/>
    </xf>
    <xf numFmtId="0" fontId="6" fillId="0" borderId="36" xfId="0" applyFont="1" applyBorder="1" applyAlignment="1" applyProtection="1">
      <alignment horizontal="center" vertical="center" textRotation="90" wrapText="1"/>
    </xf>
    <xf numFmtId="0" fontId="6" fillId="0" borderId="42"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37" xfId="0" applyFont="1" applyBorder="1" applyAlignment="1" applyProtection="1">
      <alignment horizontal="center" vertical="center" textRotation="90" wrapText="1"/>
    </xf>
    <xf numFmtId="0" fontId="6" fillId="0" borderId="5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6" fillId="18" borderId="6" xfId="0" applyFont="1" applyFill="1" applyBorder="1" applyAlignment="1" applyProtection="1">
      <alignment horizontal="center"/>
    </xf>
    <xf numFmtId="0" fontId="6" fillId="18" borderId="8" xfId="0" applyFont="1" applyFill="1" applyBorder="1" applyAlignment="1" applyProtection="1">
      <alignment horizontal="center"/>
    </xf>
    <xf numFmtId="9" fontId="6" fillId="15" borderId="6" xfId="2" applyFont="1" applyFill="1" applyBorder="1" applyAlignment="1" applyProtection="1">
      <alignment horizontal="center"/>
    </xf>
    <xf numFmtId="9" fontId="6" fillId="15" borderId="15" xfId="2" applyFont="1" applyFill="1" applyBorder="1" applyAlignment="1" applyProtection="1">
      <alignment horizontal="center"/>
    </xf>
    <xf numFmtId="9" fontId="6" fillId="15" borderId="8" xfId="2" applyFont="1" applyFill="1" applyBorder="1" applyAlignment="1" applyProtection="1">
      <alignment horizontal="center"/>
    </xf>
    <xf numFmtId="9" fontId="6" fillId="15" borderId="69" xfId="2" applyFont="1" applyFill="1" applyBorder="1" applyAlignment="1" applyProtection="1">
      <alignment horizontal="center"/>
    </xf>
    <xf numFmtId="164" fontId="10" fillId="0" borderId="6" xfId="1" applyFont="1" applyFill="1" applyBorder="1" applyAlignment="1" applyProtection="1">
      <alignment horizontal="center"/>
    </xf>
    <xf numFmtId="164" fontId="10" fillId="0" borderId="15" xfId="1" applyFont="1" applyFill="1" applyBorder="1" applyAlignment="1" applyProtection="1">
      <alignment horizontal="center"/>
    </xf>
    <xf numFmtId="164" fontId="10" fillId="0" borderId="10" xfId="1" applyFont="1" applyFill="1" applyBorder="1" applyAlignment="1" applyProtection="1">
      <alignment horizontal="center"/>
    </xf>
    <xf numFmtId="164" fontId="10" fillId="0" borderId="13" xfId="1" applyFont="1" applyFill="1" applyBorder="1" applyAlignment="1" applyProtection="1">
      <alignment horizontal="center"/>
    </xf>
    <xf numFmtId="0" fontId="33" fillId="0" borderId="75" xfId="0" applyFont="1" applyBorder="1" applyAlignment="1">
      <alignment horizontal="center"/>
    </xf>
    <xf numFmtId="0" fontId="33" fillId="0" borderId="67" xfId="0" applyFont="1" applyBorder="1" applyAlignment="1">
      <alignment horizontal="center"/>
    </xf>
    <xf numFmtId="164" fontId="10" fillId="0" borderId="16" xfId="1" applyFont="1" applyFill="1" applyBorder="1" applyAlignment="1" applyProtection="1">
      <alignment horizontal="center"/>
    </xf>
    <xf numFmtId="164" fontId="10" fillId="0" borderId="18" xfId="1" applyFont="1" applyFill="1" applyBorder="1" applyAlignment="1" applyProtection="1">
      <alignment horizontal="center"/>
    </xf>
    <xf numFmtId="0" fontId="10" fillId="5" borderId="1" xfId="0" applyFont="1" applyFill="1" applyBorder="1" applyAlignment="1" applyProtection="1">
      <alignment horizontal="center"/>
    </xf>
    <xf numFmtId="0" fontId="10" fillId="5" borderId="40" xfId="0" applyFont="1" applyFill="1" applyBorder="1" applyAlignment="1" applyProtection="1">
      <alignment horizontal="center"/>
    </xf>
    <xf numFmtId="0" fontId="10" fillId="5" borderId="10" xfId="0" applyFont="1" applyFill="1" applyBorder="1" applyAlignment="1" applyProtection="1">
      <alignment horizontal="center"/>
    </xf>
    <xf numFmtId="0" fontId="10" fillId="5" borderId="13" xfId="0" applyFont="1" applyFill="1" applyBorder="1" applyAlignment="1" applyProtection="1">
      <alignment horizontal="center"/>
    </xf>
    <xf numFmtId="0" fontId="6" fillId="0" borderId="42" xfId="0" quotePrefix="1" applyFont="1" applyBorder="1" applyAlignment="1" applyProtection="1">
      <alignment horizontal="center" vertical="center" wrapText="1"/>
    </xf>
    <xf numFmtId="0" fontId="22" fillId="0" borderId="57" xfId="0" applyFont="1" applyBorder="1" applyAlignment="1">
      <alignment wrapText="1"/>
    </xf>
    <xf numFmtId="0" fontId="22" fillId="0" borderId="59" xfId="0" applyFont="1" applyBorder="1" applyAlignment="1">
      <alignment wrapText="1"/>
    </xf>
    <xf numFmtId="0" fontId="6" fillId="5" borderId="56" xfId="0" applyFont="1" applyFill="1" applyBorder="1" applyAlignment="1" applyProtection="1">
      <alignment horizontal="center" vertical="center" wrapText="1"/>
    </xf>
    <xf numFmtId="0" fontId="6" fillId="5" borderId="22"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5" borderId="50" xfId="0" applyFont="1" applyFill="1" applyBorder="1" applyAlignment="1" applyProtection="1">
      <alignment horizontal="center" vertical="center" wrapText="1"/>
    </xf>
    <xf numFmtId="0" fontId="6" fillId="5" borderId="2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6" fillId="5" borderId="35" xfId="0" applyFont="1" applyFill="1" applyBorder="1" applyAlignment="1" applyProtection="1">
      <alignment horizontal="center" vertical="center" wrapText="1"/>
    </xf>
    <xf numFmtId="0" fontId="6" fillId="5" borderId="34" xfId="0" applyFont="1" applyFill="1" applyBorder="1" applyAlignment="1" applyProtection="1">
      <alignment horizontal="center" vertical="center" wrapText="1"/>
    </xf>
    <xf numFmtId="0" fontId="6" fillId="5" borderId="43" xfId="0"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44" xfId="0" applyFont="1" applyFill="1" applyBorder="1" applyAlignment="1" applyProtection="1">
      <alignment horizontal="center" vertical="center" wrapText="1"/>
    </xf>
    <xf numFmtId="0" fontId="6" fillId="5" borderId="53"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45" xfId="0" applyFont="1" applyFill="1" applyBorder="1" applyAlignment="1" applyProtection="1">
      <alignment horizontal="center" vertical="center" wrapText="1"/>
    </xf>
    <xf numFmtId="0" fontId="10" fillId="5" borderId="16" xfId="0" applyFont="1" applyFill="1" applyBorder="1" applyAlignment="1" applyProtection="1">
      <alignment horizontal="center"/>
    </xf>
    <xf numFmtId="0" fontId="10" fillId="5" borderId="18" xfId="0" applyFont="1" applyFill="1" applyBorder="1" applyAlignment="1" applyProtection="1">
      <alignment horizontal="center"/>
    </xf>
    <xf numFmtId="0" fontId="6" fillId="19" borderId="5" xfId="0" applyFont="1" applyFill="1" applyBorder="1" applyAlignment="1" applyProtection="1">
      <alignment horizontal="center"/>
    </xf>
    <xf numFmtId="0" fontId="6" fillId="19" borderId="68" xfId="0" applyFont="1" applyFill="1" applyBorder="1" applyAlignment="1" applyProtection="1">
      <alignment horizontal="center"/>
    </xf>
    <xf numFmtId="0" fontId="6" fillId="0" borderId="48" xfId="0" applyFont="1" applyFill="1" applyBorder="1" applyAlignment="1" applyProtection="1">
      <alignment horizontal="right"/>
    </xf>
    <xf numFmtId="0" fontId="6" fillId="0" borderId="49" xfId="0" applyFont="1" applyFill="1" applyBorder="1" applyAlignment="1" applyProtection="1">
      <alignment horizontal="right"/>
    </xf>
    <xf numFmtId="0" fontId="23" fillId="9" borderId="8" xfId="0" applyFont="1" applyFill="1" applyBorder="1" applyAlignment="1" applyProtection="1">
      <alignment horizontal="center" wrapText="1"/>
    </xf>
    <xf numFmtId="164" fontId="10" fillId="0" borderId="66" xfId="1" applyFont="1" applyFill="1" applyBorder="1" applyAlignment="1" applyProtection="1">
      <alignment horizontal="center"/>
    </xf>
    <xf numFmtId="164" fontId="10" fillId="0" borderId="67" xfId="1" applyFont="1" applyFill="1" applyBorder="1" applyAlignment="1" applyProtection="1">
      <alignment horizontal="center"/>
    </xf>
    <xf numFmtId="0" fontId="22" fillId="0" borderId="5" xfId="0" applyFont="1" applyBorder="1" applyAlignment="1">
      <alignment wrapText="1"/>
    </xf>
    <xf numFmtId="0" fontId="22" fillId="0" borderId="6" xfId="0" applyFont="1" applyBorder="1" applyAlignment="1">
      <alignment wrapText="1"/>
    </xf>
    <xf numFmtId="0" fontId="22" fillId="0" borderId="64" xfId="0" applyFont="1" applyBorder="1" applyAlignment="1">
      <alignment wrapText="1"/>
    </xf>
    <xf numFmtId="0" fontId="22" fillId="0" borderId="31" xfId="0" applyFont="1" applyBorder="1" applyAlignment="1">
      <alignment wrapText="1"/>
    </xf>
    <xf numFmtId="0" fontId="14" fillId="12" borderId="1" xfId="0" applyFont="1" applyFill="1" applyBorder="1" applyAlignment="1" applyProtection="1">
      <alignment horizontal="center" vertical="center"/>
    </xf>
    <xf numFmtId="0" fontId="14" fillId="11" borderId="1" xfId="0" applyFont="1" applyFill="1" applyBorder="1" applyAlignment="1" applyProtection="1">
      <alignment horizontal="center" vertical="center"/>
    </xf>
    <xf numFmtId="0" fontId="14" fillId="14" borderId="1" xfId="0" applyFont="1" applyFill="1" applyBorder="1" applyAlignment="1" applyProtection="1">
      <alignment horizontal="center" vertical="center"/>
    </xf>
    <xf numFmtId="0" fontId="10" fillId="0" borderId="64" xfId="0" applyFont="1" applyFill="1" applyBorder="1" applyAlignment="1" applyProtection="1">
      <alignment horizontal="center"/>
    </xf>
    <xf numFmtId="0" fontId="10" fillId="0" borderId="38" xfId="0" applyFont="1" applyFill="1" applyBorder="1" applyAlignment="1" applyProtection="1">
      <alignment horizontal="center"/>
    </xf>
    <xf numFmtId="0" fontId="10" fillId="0" borderId="60" xfId="0" applyFont="1" applyFill="1" applyBorder="1" applyAlignment="1" applyProtection="1">
      <alignment horizontal="center"/>
    </xf>
    <xf numFmtId="0" fontId="2" fillId="0" borderId="48"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73"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10" fillId="0" borderId="12" xfId="0" applyFont="1" applyBorder="1" applyAlignment="1" applyProtection="1">
      <alignment horizontal="center"/>
      <protection hidden="1"/>
    </xf>
    <xf numFmtId="0" fontId="2" fillId="12" borderId="48" xfId="0" applyFont="1" applyFill="1" applyBorder="1" applyAlignment="1" applyProtection="1">
      <alignment horizontal="center" vertical="top" wrapText="1"/>
    </xf>
    <xf numFmtId="0" fontId="2" fillId="12" borderId="51" xfId="0" applyFont="1" applyFill="1" applyBorder="1" applyAlignment="1" applyProtection="1">
      <alignment horizontal="center" vertical="top" wrapText="1"/>
    </xf>
    <xf numFmtId="0" fontId="2" fillId="12" borderId="49" xfId="0" applyFont="1" applyFill="1" applyBorder="1" applyAlignment="1" applyProtection="1">
      <alignment horizontal="center" vertical="top" wrapText="1"/>
    </xf>
    <xf numFmtId="0" fontId="2" fillId="22" borderId="48" xfId="0" applyFont="1" applyFill="1" applyBorder="1" applyAlignment="1" applyProtection="1">
      <alignment horizontal="center" vertical="top" wrapText="1"/>
    </xf>
    <xf numFmtId="0" fontId="2" fillId="22" borderId="51" xfId="0" applyFont="1" applyFill="1" applyBorder="1" applyAlignment="1" applyProtection="1">
      <alignment horizontal="center" vertical="top" wrapText="1"/>
    </xf>
    <xf numFmtId="0" fontId="2" fillId="22" borderId="49" xfId="0" applyFont="1" applyFill="1" applyBorder="1" applyAlignment="1" applyProtection="1">
      <alignment horizontal="center" vertical="top" wrapText="1"/>
    </xf>
    <xf numFmtId="164" fontId="6" fillId="11" borderId="48" xfId="1" applyFont="1" applyFill="1" applyBorder="1" applyAlignment="1" applyProtection="1">
      <alignment horizontal="center"/>
    </xf>
    <xf numFmtId="164" fontId="6" fillId="11" borderId="49" xfId="1" applyFont="1" applyFill="1" applyBorder="1" applyAlignment="1" applyProtection="1">
      <alignment horizontal="center"/>
    </xf>
    <xf numFmtId="0" fontId="6" fillId="0" borderId="3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6" fillId="0" borderId="43" xfId="0" applyFont="1" applyBorder="1" applyAlignment="1" applyProtection="1">
      <alignment horizontal="center"/>
    </xf>
    <xf numFmtId="0" fontId="6" fillId="0" borderId="45" xfId="0" applyFont="1" applyBorder="1" applyAlignment="1" applyProtection="1">
      <alignment horizontal="center"/>
    </xf>
    <xf numFmtId="0" fontId="6" fillId="0" borderId="37" xfId="0" applyFont="1" applyBorder="1" applyAlignment="1" applyProtection="1">
      <alignment horizontal="center" vertical="center" wrapText="1"/>
    </xf>
    <xf numFmtId="0" fontId="23" fillId="0" borderId="55" xfId="0" applyFont="1" applyBorder="1" applyAlignment="1" applyProtection="1">
      <alignment horizontal="center" vertical="center" wrapText="1"/>
    </xf>
    <xf numFmtId="0" fontId="23" fillId="0" borderId="37" xfId="0" applyFont="1" applyBorder="1" applyAlignment="1" applyProtection="1">
      <alignment horizontal="center" vertical="center" wrapText="1"/>
    </xf>
    <xf numFmtId="0" fontId="6" fillId="22" borderId="55" xfId="0" applyFont="1" applyFill="1" applyBorder="1" applyAlignment="1" applyProtection="1">
      <alignment horizontal="center" vertical="center" wrapText="1"/>
    </xf>
    <xf numFmtId="0" fontId="6" fillId="22" borderId="36" xfId="0" applyFont="1" applyFill="1" applyBorder="1" applyAlignment="1" applyProtection="1">
      <alignment horizontal="center" vertical="center" wrapText="1"/>
    </xf>
    <xf numFmtId="0" fontId="6" fillId="22" borderId="37" xfId="0" applyFont="1" applyFill="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12" borderId="35" xfId="0" applyFont="1" applyFill="1" applyBorder="1" applyAlignment="1" applyProtection="1">
      <alignment horizontal="center" vertical="center" wrapText="1"/>
    </xf>
    <xf numFmtId="0" fontId="6" fillId="12" borderId="43" xfId="0" applyFont="1" applyFill="1" applyBorder="1" applyAlignment="1" applyProtection="1">
      <alignment horizontal="center" vertical="center" wrapText="1"/>
    </xf>
    <xf numFmtId="0" fontId="6" fillId="12" borderId="26" xfId="0" applyFont="1" applyFill="1" applyBorder="1" applyAlignment="1" applyProtection="1">
      <alignment horizontal="center" vertical="center" wrapText="1"/>
    </xf>
    <xf numFmtId="0" fontId="6" fillId="12" borderId="44" xfId="0" applyFont="1" applyFill="1" applyBorder="1" applyAlignment="1" applyProtection="1">
      <alignment horizontal="center" vertical="center" wrapText="1"/>
    </xf>
    <xf numFmtId="0" fontId="6" fillId="12" borderId="53" xfId="0" applyFont="1" applyFill="1" applyBorder="1" applyAlignment="1" applyProtection="1">
      <alignment horizontal="center" vertical="center" wrapText="1"/>
    </xf>
    <xf numFmtId="0" fontId="6" fillId="12" borderId="45" xfId="0" applyFont="1" applyFill="1" applyBorder="1" applyAlignment="1" applyProtection="1">
      <alignment horizontal="center" vertical="center" wrapText="1"/>
    </xf>
    <xf numFmtId="0" fontId="6" fillId="22" borderId="42" xfId="0" applyFont="1" applyFill="1" applyBorder="1" applyAlignment="1" applyProtection="1">
      <alignment horizontal="center" vertical="center" wrapText="1"/>
    </xf>
    <xf numFmtId="0" fontId="6" fillId="22" borderId="52" xfId="0" applyFont="1" applyFill="1" applyBorder="1" applyAlignment="1" applyProtection="1">
      <alignment horizontal="center" vertical="center" wrapText="1"/>
    </xf>
    <xf numFmtId="0" fontId="6" fillId="22" borderId="11" xfId="0" applyFont="1" applyFill="1" applyBorder="1" applyAlignment="1" applyProtection="1">
      <alignment horizontal="center" vertical="center" wrapText="1"/>
    </xf>
    <xf numFmtId="0" fontId="6" fillId="22" borderId="25" xfId="0" applyFont="1" applyFill="1" applyBorder="1" applyAlignment="1" applyProtection="1">
      <alignment horizontal="center" vertical="center" wrapText="1"/>
    </xf>
    <xf numFmtId="0" fontId="6" fillId="22" borderId="2" xfId="0" applyFont="1" applyFill="1" applyBorder="1" applyAlignment="1" applyProtection="1">
      <alignment horizontal="center" vertical="center" wrapText="1"/>
    </xf>
    <xf numFmtId="0" fontId="6" fillId="22" borderId="54" xfId="0" applyFont="1" applyFill="1" applyBorder="1" applyAlignment="1" applyProtection="1">
      <alignment horizontal="center" vertical="center" wrapText="1"/>
    </xf>
    <xf numFmtId="0" fontId="6" fillId="22" borderId="35" xfId="0" applyFont="1" applyFill="1" applyBorder="1" applyAlignment="1" applyProtection="1">
      <alignment horizontal="center" vertical="center" wrapText="1"/>
    </xf>
    <xf numFmtId="0" fontId="6" fillId="22" borderId="26" xfId="0" applyFont="1" applyFill="1" applyBorder="1" applyAlignment="1" applyProtection="1">
      <alignment horizontal="center" vertical="center" wrapText="1"/>
    </xf>
    <xf numFmtId="0" fontId="6" fillId="22" borderId="53" xfId="0" applyFont="1" applyFill="1" applyBorder="1" applyAlignment="1" applyProtection="1">
      <alignment horizontal="center" vertical="center" wrapText="1"/>
    </xf>
    <xf numFmtId="0" fontId="6" fillId="22" borderId="6" xfId="0" applyFont="1" applyFill="1" applyBorder="1" applyAlignment="1" applyProtection="1">
      <alignment horizontal="center" vertical="center" wrapText="1"/>
    </xf>
    <xf numFmtId="0" fontId="6" fillId="22" borderId="23" xfId="0" applyFont="1" applyFill="1" applyBorder="1" applyAlignment="1" applyProtection="1">
      <alignment horizontal="center" vertical="center" wrapText="1"/>
    </xf>
    <xf numFmtId="0" fontId="6" fillId="22" borderId="10" xfId="0" applyFont="1" applyFill="1" applyBorder="1" applyAlignment="1" applyProtection="1">
      <alignment horizontal="center" vertical="center" wrapText="1"/>
    </xf>
    <xf numFmtId="0" fontId="6" fillId="22" borderId="15" xfId="0" applyFont="1" applyFill="1" applyBorder="1" applyAlignment="1" applyProtection="1">
      <alignment horizontal="center" vertical="center" wrapText="1"/>
    </xf>
    <xf numFmtId="0" fontId="6" fillId="22" borderId="27" xfId="0" applyFont="1" applyFill="1" applyBorder="1" applyAlignment="1" applyProtection="1">
      <alignment horizontal="center" vertical="center" wrapText="1"/>
    </xf>
    <xf numFmtId="0" fontId="6" fillId="22" borderId="13" xfId="0" applyFont="1" applyFill="1" applyBorder="1" applyAlignment="1" applyProtection="1">
      <alignment horizontal="center" vertical="center" wrapText="1"/>
    </xf>
    <xf numFmtId="0" fontId="6" fillId="0" borderId="24" xfId="0" quotePrefix="1"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6" fillId="12" borderId="5" xfId="0" applyFont="1" applyFill="1" applyBorder="1" applyAlignment="1" applyProtection="1">
      <alignment horizontal="center" vertical="center" wrapText="1"/>
    </xf>
    <xf numFmtId="0" fontId="6" fillId="12" borderId="22" xfId="0" applyFont="1" applyFill="1" applyBorder="1" applyAlignment="1" applyProtection="1">
      <alignment horizontal="center" vertical="center" wrapText="1"/>
    </xf>
    <xf numFmtId="0" fontId="6" fillId="12" borderId="9" xfId="0" applyFont="1" applyFill="1" applyBorder="1" applyAlignment="1" applyProtection="1">
      <alignment horizontal="center" vertical="center" wrapText="1"/>
    </xf>
    <xf numFmtId="0" fontId="6" fillId="12" borderId="6" xfId="0" applyFont="1" applyFill="1" applyBorder="1" applyAlignment="1" applyProtection="1">
      <alignment horizontal="center" vertical="center" wrapText="1"/>
    </xf>
    <xf numFmtId="0" fontId="6" fillId="12" borderId="23" xfId="0" applyFont="1" applyFill="1" applyBorder="1" applyAlignment="1" applyProtection="1">
      <alignment horizontal="center" vertical="center" wrapText="1"/>
    </xf>
    <xf numFmtId="0" fontId="6" fillId="12" borderId="10" xfId="0" applyFont="1" applyFill="1" applyBorder="1" applyAlignment="1" applyProtection="1">
      <alignment horizontal="center" vertical="center" wrapText="1"/>
    </xf>
    <xf numFmtId="0" fontId="10" fillId="0" borderId="1" xfId="0" applyFont="1" applyFill="1" applyBorder="1" applyAlignment="1" applyProtection="1">
      <alignment horizontal="center"/>
    </xf>
    <xf numFmtId="0" fontId="6" fillId="8" borderId="56"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0" fontId="35" fillId="8" borderId="5" xfId="0" applyFont="1" applyFill="1" applyBorder="1" applyAlignment="1" applyProtection="1">
      <alignment horizontal="center" vertical="center" wrapText="1"/>
    </xf>
    <xf numFmtId="0" fontId="35" fillId="8" borderId="9" xfId="0" applyFont="1" applyFill="1" applyBorder="1" applyAlignment="1" applyProtection="1">
      <alignment horizontal="center" vertical="center"/>
    </xf>
    <xf numFmtId="0" fontId="6" fillId="8" borderId="56" xfId="0" quotePrefix="1" applyFont="1" applyFill="1" applyBorder="1" applyAlignment="1" applyProtection="1">
      <alignment horizontal="center" vertical="center"/>
      <protection hidden="1"/>
    </xf>
    <xf numFmtId="0" fontId="6" fillId="8" borderId="3" xfId="0" applyFont="1" applyFill="1" applyBorder="1" applyAlignment="1" applyProtection="1">
      <alignment horizontal="center" vertical="center"/>
      <protection hidden="1"/>
    </xf>
    <xf numFmtId="0" fontId="6" fillId="8" borderId="50" xfId="0" quotePrefix="1" applyFont="1" applyFill="1" applyBorder="1" applyAlignment="1" applyProtection="1">
      <alignment horizontal="center" vertical="center"/>
      <protection hidden="1"/>
    </xf>
    <xf numFmtId="0" fontId="6" fillId="8" borderId="4" xfId="0" applyFont="1" applyFill="1" applyBorder="1" applyAlignment="1" applyProtection="1">
      <alignment horizontal="center" vertical="center"/>
      <protection hidden="1"/>
    </xf>
    <xf numFmtId="0" fontId="6" fillId="8" borderId="52" xfId="0" applyFont="1" applyFill="1" applyBorder="1" applyAlignment="1" applyProtection="1">
      <alignment horizontal="center" vertical="center" wrapText="1"/>
    </xf>
    <xf numFmtId="0" fontId="6" fillId="8" borderId="54" xfId="0" applyFont="1" applyFill="1" applyBorder="1" applyAlignment="1" applyProtection="1">
      <alignment horizontal="center" vertical="center" wrapText="1"/>
    </xf>
    <xf numFmtId="0" fontId="6" fillId="8" borderId="50"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9" fillId="8" borderId="50" xfId="0" applyFont="1" applyFill="1" applyBorder="1" applyAlignment="1" applyProtection="1">
      <alignment horizontal="center" vertical="center" wrapText="1"/>
    </xf>
    <xf numFmtId="0" fontId="9" fillId="8" borderId="4"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43" xfId="0" applyFont="1" applyFill="1" applyBorder="1" applyAlignment="1" applyProtection="1">
      <alignment horizontal="center" vertical="center"/>
    </xf>
    <xf numFmtId="0" fontId="10" fillId="0" borderId="40" xfId="0" applyFont="1" applyFill="1" applyBorder="1" applyAlignment="1" applyProtection="1">
      <alignment horizontal="center"/>
    </xf>
    <xf numFmtId="0" fontId="10" fillId="0" borderId="10" xfId="0" applyFont="1" applyFill="1" applyBorder="1" applyAlignment="1" applyProtection="1">
      <alignment horizontal="center"/>
    </xf>
    <xf numFmtId="0" fontId="10" fillId="0" borderId="13" xfId="0" applyFont="1" applyFill="1" applyBorder="1" applyAlignment="1" applyProtection="1">
      <alignment horizontal="center"/>
    </xf>
    <xf numFmtId="0" fontId="6" fillId="8" borderId="22" xfId="0" applyFont="1" applyFill="1" applyBorder="1" applyAlignment="1" applyProtection="1">
      <alignment horizontal="center" vertical="center" wrapText="1"/>
    </xf>
    <xf numFmtId="0" fontId="35" fillId="8" borderId="32" xfId="0" applyFont="1" applyFill="1" applyBorder="1" applyAlignment="1" applyProtection="1">
      <alignment horizontal="center" vertical="center" wrapText="1"/>
    </xf>
    <xf numFmtId="0" fontId="35" fillId="8" borderId="77" xfId="0" applyFont="1" applyFill="1" applyBorder="1" applyAlignment="1" applyProtection="1">
      <alignment horizontal="center" vertical="center"/>
    </xf>
    <xf numFmtId="0" fontId="6" fillId="8" borderId="19" xfId="0" applyFont="1" applyFill="1" applyBorder="1" applyAlignment="1" applyProtection="1">
      <alignment horizontal="center" vertical="center" wrapText="1"/>
    </xf>
    <xf numFmtId="0" fontId="6" fillId="8" borderId="78" xfId="0" applyFont="1" applyFill="1" applyBorder="1" applyAlignment="1" applyProtection="1">
      <alignment horizontal="center" vertical="center" wrapText="1"/>
    </xf>
    <xf numFmtId="0" fontId="6" fillId="8" borderId="55" xfId="0" applyFont="1" applyFill="1" applyBorder="1" applyAlignment="1" applyProtection="1">
      <alignment horizontal="center" vertical="center" wrapText="1"/>
    </xf>
    <xf numFmtId="0" fontId="6" fillId="8" borderId="37" xfId="0" applyFont="1" applyFill="1" applyBorder="1" applyAlignment="1" applyProtection="1">
      <alignment horizontal="center" vertical="center" wrapText="1"/>
    </xf>
    <xf numFmtId="0" fontId="6" fillId="8" borderId="55" xfId="0" quotePrefix="1" applyFont="1" applyFill="1" applyBorder="1" applyAlignment="1" applyProtection="1">
      <alignment horizontal="center" vertical="center" wrapText="1"/>
    </xf>
    <xf numFmtId="0" fontId="6" fillId="8" borderId="22" xfId="0" applyFont="1" applyFill="1" applyBorder="1" applyAlignment="1" applyProtection="1">
      <alignment horizontal="center" vertical="center"/>
    </xf>
    <xf numFmtId="0" fontId="6" fillId="8" borderId="6" xfId="0" applyFont="1" applyFill="1" applyBorder="1" applyAlignment="1" applyProtection="1">
      <alignment horizontal="center" vertical="center" wrapText="1"/>
    </xf>
    <xf numFmtId="0" fontId="6" fillId="8" borderId="8" xfId="0" applyFont="1" applyFill="1" applyBorder="1" applyAlignment="1" applyProtection="1">
      <alignment horizontal="center" vertical="center" wrapText="1"/>
    </xf>
    <xf numFmtId="0" fontId="6" fillId="8" borderId="26" xfId="0" applyFont="1" applyFill="1" applyBorder="1" applyAlignment="1" applyProtection="1">
      <alignment horizontal="center" vertical="center" wrapText="1"/>
    </xf>
    <xf numFmtId="0" fontId="6" fillId="8" borderId="65" xfId="0" applyFont="1" applyFill="1" applyBorder="1" applyAlignment="1" applyProtection="1">
      <alignment horizontal="center" vertical="center" wrapText="1"/>
    </xf>
    <xf numFmtId="0" fontId="6" fillId="8" borderId="47" xfId="0" applyFont="1" applyFill="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35" fillId="0" borderId="5" xfId="0" applyFont="1" applyBorder="1" applyAlignment="1" applyProtection="1">
      <alignment horizontal="center" vertical="center" wrapText="1"/>
    </xf>
    <xf numFmtId="0" fontId="35" fillId="0" borderId="68" xfId="0" applyFont="1" applyBorder="1" applyAlignment="1" applyProtection="1">
      <alignment horizontal="center" vertical="center"/>
    </xf>
    <xf numFmtId="0" fontId="6" fillId="0" borderId="55" xfId="0" quotePrefix="1" applyFont="1" applyBorder="1" applyAlignment="1" applyProtection="1">
      <alignment horizontal="center" vertical="center" wrapText="1"/>
    </xf>
    <xf numFmtId="0" fontId="6" fillId="8" borderId="42" xfId="0" applyFont="1" applyFill="1" applyBorder="1" applyAlignment="1" applyProtection="1">
      <alignment horizontal="center" vertical="center" wrapText="1"/>
    </xf>
    <xf numFmtId="0" fontId="6" fillId="8" borderId="11" xfId="0" applyFont="1" applyFill="1" applyBorder="1" applyAlignment="1" applyProtection="1">
      <alignment horizontal="center" vertical="center" wrapText="1"/>
    </xf>
    <xf numFmtId="0" fontId="6" fillId="8" borderId="23" xfId="0" applyFont="1" applyFill="1" applyBorder="1" applyAlignment="1" applyProtection="1">
      <alignment horizontal="center" vertical="center" wrapText="1"/>
    </xf>
    <xf numFmtId="0" fontId="6" fillId="8" borderId="36" xfId="0" applyFont="1" applyFill="1" applyBorder="1" applyAlignment="1" applyProtection="1">
      <alignment horizontal="center" vertical="center" wrapText="1"/>
    </xf>
    <xf numFmtId="0" fontId="2" fillId="0" borderId="66" xfId="0" applyFont="1" applyBorder="1" applyAlignment="1">
      <alignment horizontal="center" vertical="center"/>
    </xf>
    <xf numFmtId="0" fontId="2" fillId="0" borderId="75" xfId="0" applyFont="1" applyBorder="1" applyAlignment="1">
      <alignment horizontal="center" vertical="center"/>
    </xf>
    <xf numFmtId="0" fontId="40" fillId="0" borderId="0" xfId="3" applyFont="1" applyAlignment="1">
      <alignment horizontal="center" wrapText="1"/>
    </xf>
    <xf numFmtId="0" fontId="39" fillId="0" borderId="0" xfId="3"/>
    <xf numFmtId="0" fontId="41" fillId="0" borderId="0" xfId="3" applyFont="1" applyAlignment="1">
      <alignment horizontal="left" vertical="top" wrapText="1"/>
    </xf>
    <xf numFmtId="0" fontId="42" fillId="0" borderId="36" xfId="3" applyFont="1" applyBorder="1" applyAlignment="1">
      <alignment horizontal="center" vertical="top" wrapText="1"/>
    </xf>
    <xf numFmtId="0" fontId="39" fillId="0" borderId="0" xfId="3" applyAlignment="1">
      <alignment horizontal="left" vertical="top" wrapText="1"/>
    </xf>
    <xf numFmtId="0" fontId="41" fillId="0" borderId="36" xfId="3" applyFont="1" applyBorder="1" applyAlignment="1">
      <alignment horizontal="center" vertical="top" wrapText="1"/>
    </xf>
    <xf numFmtId="0" fontId="43" fillId="0" borderId="0" xfId="3" applyFont="1" applyAlignment="1">
      <alignment horizontal="left" vertical="top" wrapText="1"/>
    </xf>
  </cellXfs>
  <cellStyles count="5">
    <cellStyle name="Comma" xfId="1" builtinId="3"/>
    <cellStyle name="Normal" xfId="0" builtinId="0"/>
    <cellStyle name="Normal 2" xfId="3"/>
    <cellStyle name="Percent" xfId="2" builtinId="5"/>
    <cellStyle name="Percent 2" xfId="4"/>
  </cellStyles>
  <dxfs count="27">
    <dxf>
      <font>
        <b/>
        <i val="0"/>
        <condense val="0"/>
        <extend val="0"/>
      </font>
      <fill>
        <patternFill>
          <bgColor indexed="13"/>
        </patternFill>
      </fill>
    </dxf>
    <dxf>
      <font>
        <b/>
        <i val="0"/>
        <color rgb="FFFF0000"/>
      </font>
    </dxf>
    <dxf>
      <font>
        <b/>
        <i val="0"/>
        <color rgb="FFFF0000"/>
      </font>
    </dxf>
    <dxf>
      <font>
        <b/>
        <i val="0"/>
        <color rgb="FFFF0000"/>
      </font>
    </dxf>
    <dxf>
      <font>
        <b/>
        <i val="0"/>
        <strike val="0"/>
        <condense val="0"/>
        <extend val="0"/>
        <color indexed="10"/>
      </font>
    </dxf>
    <dxf>
      <font>
        <b/>
        <i val="0"/>
        <color rgb="FFFF0000"/>
      </font>
    </dxf>
    <dxf>
      <font>
        <b/>
        <i val="0"/>
        <strike val="0"/>
        <condense val="0"/>
        <extend val="0"/>
        <color indexed="10"/>
      </font>
    </dxf>
    <dxf>
      <font>
        <b/>
        <i val="0"/>
        <color rgb="FFFF0000"/>
      </font>
    </dxf>
    <dxf>
      <font>
        <b/>
        <i val="0"/>
        <strike val="0"/>
        <condense val="0"/>
        <extend val="0"/>
        <color indexed="10"/>
      </font>
    </dxf>
    <dxf>
      <font>
        <b/>
        <i val="0"/>
        <color rgb="FFFF0000"/>
      </font>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color indexed="10"/>
      </font>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font>
      <fill>
        <patternFill>
          <bgColor indexed="13"/>
        </patternFill>
      </fill>
    </dxf>
    <dxf>
      <font>
        <b/>
        <i val="0"/>
        <condense val="0"/>
        <extend val="0"/>
        <color indexed="10"/>
      </font>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theme="0" tint="-0.24994659260841701"/>
        </patternFill>
      </fill>
    </dxf>
    <dxf>
      <font>
        <b/>
        <i val="0"/>
        <color auto="1"/>
      </font>
      <fill>
        <patternFill>
          <bgColor rgb="FFFFC000"/>
        </patternFill>
      </fill>
    </dxf>
  </dxfs>
  <tableStyles count="0" defaultTableStyle="TableStyleMedium9" defaultPivotStyle="PivotStyleLight16"/>
  <colors>
    <mruColors>
      <color rgb="FFFFFFCC"/>
      <color rgb="FF99CCFF"/>
      <color rgb="FF00FF00"/>
      <color rgb="FFFFFF99"/>
      <color rgb="FF33CCFF"/>
      <color rgb="FFCCECFF"/>
      <color rgb="FF66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12</xdr:col>
      <xdr:colOff>352425</xdr:colOff>
      <xdr:row>47</xdr:row>
      <xdr:rowOff>9525</xdr:rowOff>
    </xdr:to>
    <xdr:sp macro="" textlink="">
      <xdr:nvSpPr>
        <xdr:cNvPr id="10241" name="Text Box 1"/>
        <xdr:cNvSpPr txBox="1">
          <a:spLocks noChangeArrowheads="1"/>
        </xdr:cNvSpPr>
      </xdr:nvSpPr>
      <xdr:spPr bwMode="auto">
        <a:xfrm>
          <a:off x="47625" y="28575"/>
          <a:ext cx="7858125" cy="74771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en-GB" sz="1200" b="1" i="0" u="none" strike="noStrike" baseline="0">
              <a:solidFill>
                <a:srgbClr val="000000"/>
              </a:solidFill>
              <a:latin typeface="Arial"/>
              <a:cs typeface="Arial"/>
            </a:rPr>
            <a:t>Beneficiary's (optional) comments on the Statement of Accounts </a:t>
          </a:r>
          <a:endParaRPr lang="en-GB" sz="1000" b="0" i="0" u="none" strike="noStrike" baseline="0">
            <a:solidFill>
              <a:srgbClr val="000000"/>
            </a:solidFill>
            <a:latin typeface="Arial"/>
            <a:cs typeface="Arial"/>
          </a:endParaRPr>
        </a:p>
        <a:p>
          <a:pPr algn="l" rtl="0">
            <a:defRPr sz="1000"/>
          </a:pPr>
          <a:endParaRPr lang="en-GB" sz="1000" b="1" i="1" u="sng" strike="noStrike" baseline="0">
            <a:solidFill>
              <a:srgbClr val="000000"/>
            </a:solidFill>
            <a:latin typeface="Arial"/>
            <a:cs typeface="Arial"/>
          </a:endParaRPr>
        </a:p>
        <a:p>
          <a:pPr algn="l" rtl="0">
            <a:defRPr sz="1000"/>
          </a:pPr>
          <a:r>
            <a:rPr lang="en-GB" sz="1000" b="1" i="1" u="sng" strike="noStrike" baseline="0">
              <a:solidFill>
                <a:srgbClr val="000000"/>
              </a:solidFill>
              <a:latin typeface="Arial"/>
              <a:cs typeface="Arial"/>
            </a:rPr>
            <a:t>Please indicate any relevant information/divergences concerning the "statement of accounts"</a:t>
          </a:r>
        </a:p>
        <a:p>
          <a:pPr algn="l" rtl="0">
            <a:defRPr sz="1000"/>
          </a:pPr>
          <a:endParaRPr lang="en-GB"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rryhn\AppData\Local\Microsoft\Windows\Temporary%20Internet%20Files\Content.Outlook\PAG0K6M7\Copy%20of%20final%20report%20apprenticeship%20-%20draft%20Budget%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Budget"/>
      <sheetName val="Affiliated entities"/>
      <sheetName val="A. Staff"/>
      <sheetName val="B.1 Travel and subsistence"/>
      <sheetName val="B.2 Equipment"/>
      <sheetName val="B.3 Subcontracting"/>
      <sheetName val="B.4 Other"/>
      <sheetName val="Indirect costs"/>
      <sheetName val="Revenues"/>
      <sheetName val="Countries list"/>
      <sheetName val="Translation"/>
      <sheetName val="Sheet1"/>
    </sheetNames>
    <sheetDataSet>
      <sheetData sheetId="0"/>
      <sheetData sheetId="1">
        <row r="6">
          <cell r="A6" t="str">
            <v>AFE01</v>
          </cell>
        </row>
        <row r="7">
          <cell r="A7" t="str">
            <v>AFE02</v>
          </cell>
        </row>
        <row r="8">
          <cell r="A8" t="str">
            <v>AFE03</v>
          </cell>
        </row>
        <row r="9">
          <cell r="A9" t="str">
            <v>AFE04</v>
          </cell>
        </row>
        <row r="10">
          <cell r="A10" t="str">
            <v>AFE05</v>
          </cell>
        </row>
        <row r="11">
          <cell r="A11" t="str">
            <v>AFE06</v>
          </cell>
        </row>
        <row r="12">
          <cell r="A12" t="str">
            <v>AFE07</v>
          </cell>
        </row>
        <row r="13">
          <cell r="A13" t="str">
            <v>AFE08</v>
          </cell>
        </row>
        <row r="14">
          <cell r="A14" t="str">
            <v>AFE09</v>
          </cell>
        </row>
        <row r="15">
          <cell r="A15" t="str">
            <v>AFE10</v>
          </cell>
        </row>
        <row r="16">
          <cell r="A16" t="str">
            <v>AFE11</v>
          </cell>
        </row>
        <row r="17">
          <cell r="A17" t="str">
            <v>AFE12</v>
          </cell>
        </row>
        <row r="18">
          <cell r="A18" t="str">
            <v>AFE13</v>
          </cell>
        </row>
        <row r="19">
          <cell r="A19" t="str">
            <v>AFE14</v>
          </cell>
        </row>
        <row r="20">
          <cell r="A20" t="str">
            <v>AFE15</v>
          </cell>
        </row>
        <row r="21">
          <cell r="A21" t="str">
            <v>AFE16</v>
          </cell>
        </row>
        <row r="22">
          <cell r="A22" t="str">
            <v>AFE17</v>
          </cell>
        </row>
        <row r="23">
          <cell r="A23" t="str">
            <v>AFE18</v>
          </cell>
        </row>
        <row r="24">
          <cell r="A24" t="str">
            <v>AFE19</v>
          </cell>
        </row>
        <row r="25">
          <cell r="A25" t="str">
            <v>AFE20</v>
          </cell>
        </row>
        <row r="26">
          <cell r="A26" t="str">
            <v>AFE21</v>
          </cell>
        </row>
        <row r="27">
          <cell r="A27" t="str">
            <v>AFE22</v>
          </cell>
        </row>
        <row r="28">
          <cell r="A28" t="str">
            <v>AFE23</v>
          </cell>
        </row>
        <row r="29">
          <cell r="A29" t="str">
            <v>AFE24</v>
          </cell>
        </row>
        <row r="30">
          <cell r="A30" t="str">
            <v>AFE25</v>
          </cell>
        </row>
        <row r="31">
          <cell r="A31" t="str">
            <v>AFE26</v>
          </cell>
        </row>
        <row r="32">
          <cell r="A32" t="str">
            <v>AFE27</v>
          </cell>
        </row>
        <row r="33">
          <cell r="A33" t="str">
            <v>AFE28</v>
          </cell>
        </row>
        <row r="34">
          <cell r="A34" t="str">
            <v>AFE29</v>
          </cell>
        </row>
        <row r="35">
          <cell r="A35" t="str">
            <v>AFE30</v>
          </cell>
        </row>
        <row r="36">
          <cell r="A36" t="str">
            <v>Partner</v>
          </cell>
        </row>
      </sheetData>
      <sheetData sheetId="2"/>
      <sheetData sheetId="3"/>
      <sheetData sheetId="4"/>
      <sheetData sheetId="5"/>
      <sheetData sheetId="6"/>
      <sheetData sheetId="7">
        <row r="9">
          <cell r="A9" t="str">
            <v>P01</v>
          </cell>
        </row>
        <row r="10">
          <cell r="A10" t="str">
            <v>P02</v>
          </cell>
        </row>
        <row r="11">
          <cell r="A11" t="str">
            <v>P03</v>
          </cell>
        </row>
        <row r="12">
          <cell r="A12" t="str">
            <v>P04</v>
          </cell>
        </row>
        <row r="13">
          <cell r="A13" t="str">
            <v>P05</v>
          </cell>
        </row>
        <row r="14">
          <cell r="A14" t="str">
            <v>P06</v>
          </cell>
        </row>
        <row r="15">
          <cell r="A15" t="str">
            <v>P07</v>
          </cell>
        </row>
        <row r="16">
          <cell r="A16" t="str">
            <v>P08</v>
          </cell>
        </row>
        <row r="17">
          <cell r="A17" t="str">
            <v>P09</v>
          </cell>
        </row>
        <row r="18">
          <cell r="A18" t="str">
            <v>P10</v>
          </cell>
        </row>
      </sheetData>
      <sheetData sheetId="8"/>
      <sheetData sheetId="9"/>
      <sheetData sheetId="10">
        <row r="38">
          <cell r="A38" t="str">
            <v>Description</v>
          </cell>
        </row>
      </sheetData>
      <sheetData sheetId="11">
        <row r="3">
          <cell r="C3" t="str">
            <v>BE</v>
          </cell>
        </row>
        <row r="4">
          <cell r="C4" t="str">
            <v>BG</v>
          </cell>
        </row>
        <row r="5">
          <cell r="C5" t="str">
            <v>CZ</v>
          </cell>
        </row>
        <row r="6">
          <cell r="C6" t="str">
            <v>DK</v>
          </cell>
        </row>
        <row r="7">
          <cell r="C7" t="str">
            <v>DE</v>
          </cell>
        </row>
        <row r="8">
          <cell r="C8" t="str">
            <v>EE</v>
          </cell>
        </row>
        <row r="9">
          <cell r="C9" t="str">
            <v>EL</v>
          </cell>
        </row>
        <row r="10">
          <cell r="C10" t="str">
            <v>ES</v>
          </cell>
        </row>
        <row r="11">
          <cell r="C11" t="str">
            <v>FR</v>
          </cell>
        </row>
        <row r="12">
          <cell r="C12" t="str">
            <v>IE</v>
          </cell>
        </row>
        <row r="13">
          <cell r="C13" t="str">
            <v>IT</v>
          </cell>
        </row>
        <row r="14">
          <cell r="C14" t="str">
            <v>CY</v>
          </cell>
        </row>
        <row r="15">
          <cell r="C15" t="str">
            <v>LV</v>
          </cell>
        </row>
        <row r="16">
          <cell r="C16" t="str">
            <v>LT</v>
          </cell>
        </row>
        <row r="17">
          <cell r="C17" t="str">
            <v>LU</v>
          </cell>
        </row>
        <row r="18">
          <cell r="C18" t="str">
            <v>HU</v>
          </cell>
        </row>
        <row r="19">
          <cell r="C19" t="str">
            <v>AL</v>
          </cell>
        </row>
        <row r="20">
          <cell r="C20" t="str">
            <v>ME</v>
          </cell>
        </row>
        <row r="21">
          <cell r="C21" t="str">
            <v>AM</v>
          </cell>
        </row>
        <row r="22">
          <cell r="C22" t="str">
            <v>AZ</v>
          </cell>
        </row>
        <row r="23">
          <cell r="C23" t="str">
            <v>GE</v>
          </cell>
        </row>
        <row r="24">
          <cell r="C24" t="str">
            <v>MT</v>
          </cell>
        </row>
        <row r="25">
          <cell r="C25" t="str">
            <v>NL</v>
          </cell>
        </row>
        <row r="26">
          <cell r="C26" t="str">
            <v>AT</v>
          </cell>
        </row>
        <row r="27">
          <cell r="C27" t="str">
            <v>PL</v>
          </cell>
        </row>
        <row r="28">
          <cell r="C28" t="str">
            <v>PT</v>
          </cell>
        </row>
        <row r="29">
          <cell r="C29" t="str">
            <v>RO</v>
          </cell>
        </row>
        <row r="30">
          <cell r="C30" t="str">
            <v>SI</v>
          </cell>
        </row>
        <row r="31">
          <cell r="C31" t="str">
            <v>SK</v>
          </cell>
        </row>
        <row r="32">
          <cell r="C32" t="str">
            <v>FI</v>
          </cell>
        </row>
        <row r="33">
          <cell r="C33" t="str">
            <v>SE</v>
          </cell>
        </row>
        <row r="34">
          <cell r="C34" t="str">
            <v>UK</v>
          </cell>
        </row>
        <row r="35">
          <cell r="C35" t="str">
            <v>IS</v>
          </cell>
        </row>
        <row r="36">
          <cell r="C36" t="str">
            <v>NO</v>
          </cell>
        </row>
        <row r="37">
          <cell r="C37" t="str">
            <v>HR</v>
          </cell>
        </row>
        <row r="38">
          <cell r="C38" t="str">
            <v>TR</v>
          </cell>
        </row>
        <row r="39">
          <cell r="C39" t="str">
            <v>MK</v>
          </cell>
        </row>
        <row r="40">
          <cell r="C40" t="str">
            <v>BA</v>
          </cell>
        </row>
        <row r="41">
          <cell r="C41" t="str">
            <v>RS</v>
          </cell>
        </row>
        <row r="42">
          <cell r="C42" t="str">
            <v>MD</v>
          </cell>
        </row>
        <row r="43">
          <cell r="C43" t="str">
            <v>UA</v>
          </cell>
        </row>
        <row r="44">
          <cell r="C44" t="str">
            <v>TN</v>
          </cell>
        </row>
        <row r="45">
          <cell r="C45">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drawing" Target="../drawings/drawing1.x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G126"/>
  <sheetViews>
    <sheetView tabSelected="1" zoomScale="90" zoomScaleNormal="90" workbookViewId="0">
      <selection activeCell="N126" sqref="N126"/>
    </sheetView>
  </sheetViews>
  <sheetFormatPr defaultColWidth="0" defaultRowHeight="14" zeroHeight="1" x14ac:dyDescent="0.3"/>
  <cols>
    <col min="1" max="1" width="17" style="16" customWidth="1"/>
    <col min="2" max="2" width="12.7265625" style="16" customWidth="1"/>
    <col min="3" max="3" width="14.7265625" style="16" customWidth="1"/>
    <col min="4" max="4" width="9.7265625" style="16" customWidth="1"/>
    <col min="5" max="5" width="11.7265625" style="16" customWidth="1"/>
    <col min="6" max="6" width="13.26953125" style="16" customWidth="1"/>
    <col min="7" max="7" width="1" style="16" customWidth="1"/>
    <col min="8" max="8" width="11.54296875" style="16" customWidth="1"/>
    <col min="9" max="9" width="9.7265625" style="16" customWidth="1"/>
    <col min="10" max="10" width="9.81640625" style="16" customWidth="1"/>
    <col min="11" max="11" width="1" style="16" customWidth="1"/>
    <col min="12" max="12" width="12.54296875" style="16" customWidth="1"/>
    <col min="13" max="13" width="10.81640625" style="16" customWidth="1"/>
    <col min="14" max="14" width="10.1796875" style="16" customWidth="1"/>
    <col min="15" max="15" width="28" style="16" customWidth="1"/>
    <col min="16" max="16" width="6.453125" style="17" customWidth="1"/>
    <col min="17" max="19" width="13.81640625" style="17" hidden="1" customWidth="1"/>
    <col min="20" max="20" width="15.26953125" style="17" hidden="1" customWidth="1"/>
    <col min="21" max="21" width="14.81640625" style="17" hidden="1" customWidth="1"/>
    <col min="22" max="25" width="13.81640625" style="17" hidden="1" customWidth="1"/>
    <col min="26" max="26" width="12" style="17" hidden="1" customWidth="1"/>
    <col min="27" max="27" width="13.81640625" style="17" hidden="1" customWidth="1"/>
    <col min="28" max="28" width="9.453125" style="17" hidden="1" customWidth="1"/>
    <col min="29" max="29" width="11.453125" style="17" hidden="1" customWidth="1"/>
    <col min="30" max="30" width="9.81640625" style="17" hidden="1" customWidth="1"/>
    <col min="31" max="16384" width="9.1796875" style="17" hidden="1"/>
  </cols>
  <sheetData>
    <row r="1" spans="1:25" x14ac:dyDescent="0.3">
      <c r="A1" s="90"/>
      <c r="B1" s="91"/>
      <c r="C1" s="17"/>
      <c r="D1" s="17"/>
      <c r="E1" s="17"/>
      <c r="F1" s="17"/>
      <c r="G1" s="17"/>
      <c r="H1" s="17"/>
      <c r="I1" s="17"/>
      <c r="J1" s="17"/>
      <c r="K1" s="17"/>
      <c r="L1" s="17"/>
      <c r="M1" s="17"/>
      <c r="N1" s="17"/>
      <c r="O1" s="17"/>
    </row>
    <row r="2" spans="1:25" ht="18" x14ac:dyDescent="0.4">
      <c r="A2" s="407" t="s">
        <v>204</v>
      </c>
      <c r="B2" s="408"/>
      <c r="C2" s="408"/>
      <c r="D2" s="408"/>
      <c r="E2" s="408"/>
      <c r="F2" s="408"/>
      <c r="G2" s="408"/>
      <c r="H2" s="408"/>
      <c r="I2" s="408"/>
      <c r="J2" s="408"/>
      <c r="K2" s="408"/>
      <c r="L2" s="408"/>
      <c r="M2" s="408"/>
      <c r="N2" s="408"/>
      <c r="O2" s="18"/>
    </row>
    <row r="3" spans="1:25" ht="18" x14ac:dyDescent="0.4">
      <c r="A3" s="409" t="s">
        <v>915</v>
      </c>
      <c r="B3" s="410"/>
      <c r="C3" s="410"/>
      <c r="D3" s="410"/>
      <c r="E3" s="410"/>
      <c r="F3" s="410"/>
      <c r="G3" s="410"/>
      <c r="H3" s="410"/>
      <c r="I3" s="410"/>
      <c r="J3" s="410"/>
      <c r="K3" s="410"/>
      <c r="L3" s="410"/>
      <c r="M3" s="410"/>
      <c r="N3" s="410"/>
      <c r="O3" s="18"/>
    </row>
    <row r="4" spans="1:25" ht="9" customHeight="1" x14ac:dyDescent="0.3">
      <c r="A4" s="91"/>
      <c r="B4" s="91"/>
      <c r="C4" s="17"/>
      <c r="D4" s="17"/>
      <c r="E4" s="17"/>
      <c r="F4" s="17"/>
      <c r="G4" s="17"/>
      <c r="H4" s="17"/>
      <c r="I4" s="17"/>
      <c r="J4" s="17"/>
      <c r="K4" s="17"/>
      <c r="L4" s="17"/>
      <c r="M4" s="17"/>
      <c r="N4" s="17"/>
      <c r="O4" s="17"/>
    </row>
    <row r="5" spans="1:25" ht="7.5" customHeight="1" thickBot="1" x14ac:dyDescent="0.35">
      <c r="A5" s="19"/>
      <c r="B5" s="92"/>
      <c r="C5" s="17"/>
      <c r="D5" s="17"/>
      <c r="E5" s="17"/>
      <c r="F5" s="17"/>
      <c r="G5" s="17"/>
      <c r="H5" s="17"/>
      <c r="I5" s="17"/>
      <c r="J5" s="17"/>
      <c r="K5" s="17"/>
      <c r="L5" s="17"/>
      <c r="M5" s="17"/>
      <c r="N5" s="17"/>
      <c r="O5" s="17"/>
    </row>
    <row r="6" spans="1:25" ht="14.5" thickBot="1" x14ac:dyDescent="0.35">
      <c r="A6" s="19"/>
      <c r="B6" s="461" t="s">
        <v>844</v>
      </c>
      <c r="C6" s="462"/>
      <c r="D6" s="462"/>
      <c r="E6" s="462"/>
      <c r="F6" s="462"/>
      <c r="G6" s="462"/>
      <c r="H6" s="462"/>
      <c r="I6" s="462"/>
      <c r="J6" s="462"/>
      <c r="K6" s="462"/>
      <c r="L6" s="463"/>
      <c r="M6" s="17"/>
      <c r="N6" s="17"/>
      <c r="O6" s="17"/>
    </row>
    <row r="7" spans="1:25" ht="14.5" thickBot="1" x14ac:dyDescent="0.35">
      <c r="A7" s="17"/>
      <c r="B7" s="511" t="s">
        <v>22</v>
      </c>
      <c r="C7" s="512"/>
      <c r="D7" s="512"/>
      <c r="E7" s="512"/>
      <c r="F7" s="512"/>
      <c r="G7" s="512"/>
      <c r="H7" s="512"/>
      <c r="I7" s="512"/>
      <c r="J7" s="512"/>
      <c r="K7" s="512"/>
      <c r="L7" s="513"/>
      <c r="M7" s="17"/>
      <c r="N7" s="17"/>
      <c r="O7" s="17"/>
    </row>
    <row r="8" spans="1:25" ht="14.5" thickBot="1" x14ac:dyDescent="0.35">
      <c r="A8" s="17"/>
      <c r="B8" s="514" t="s">
        <v>23</v>
      </c>
      <c r="C8" s="515"/>
      <c r="D8" s="515"/>
      <c r="E8" s="515"/>
      <c r="F8" s="515"/>
      <c r="G8" s="515"/>
      <c r="H8" s="515"/>
      <c r="I8" s="515"/>
      <c r="J8" s="515"/>
      <c r="K8" s="515"/>
      <c r="L8" s="516"/>
      <c r="M8" s="17"/>
      <c r="N8" s="17"/>
      <c r="O8" s="17"/>
    </row>
    <row r="9" spans="1:25" ht="14.5" thickBot="1" x14ac:dyDescent="0.35">
      <c r="A9" s="17"/>
      <c r="B9" s="517" t="s">
        <v>51</v>
      </c>
      <c r="C9" s="518"/>
      <c r="D9" s="518"/>
      <c r="E9" s="518"/>
      <c r="F9" s="518"/>
      <c r="G9" s="518"/>
      <c r="H9" s="518"/>
      <c r="I9" s="518"/>
      <c r="J9" s="518"/>
      <c r="K9" s="518"/>
      <c r="L9" s="519"/>
      <c r="M9" s="17"/>
      <c r="N9" s="17"/>
      <c r="O9" s="17"/>
    </row>
    <row r="10" spans="1:25" ht="2.25" customHeight="1" x14ac:dyDescent="0.3">
      <c r="A10" s="17"/>
      <c r="B10" s="17"/>
      <c r="C10" s="17"/>
      <c r="D10" s="17"/>
      <c r="E10" s="17"/>
      <c r="F10" s="17"/>
      <c r="G10" s="17"/>
      <c r="H10" s="17"/>
      <c r="I10" s="17"/>
      <c r="J10" s="17"/>
      <c r="K10" s="17"/>
      <c r="L10" s="17"/>
      <c r="M10" s="17"/>
      <c r="N10" s="17"/>
      <c r="O10" s="17"/>
    </row>
    <row r="11" spans="1:25" ht="18.5" thickBot="1" x14ac:dyDescent="0.45">
      <c r="A11" s="408" t="s">
        <v>843</v>
      </c>
      <c r="B11" s="408"/>
      <c r="C11" s="408"/>
      <c r="D11" s="408"/>
      <c r="E11" s="408"/>
      <c r="F11" s="408"/>
      <c r="G11" s="408"/>
      <c r="H11" s="408"/>
      <c r="I11" s="408"/>
      <c r="J11" s="408"/>
      <c r="K11" s="408"/>
      <c r="L11" s="408"/>
      <c r="M11" s="408"/>
      <c r="N11" s="64"/>
      <c r="O11" s="17"/>
      <c r="P11" s="66"/>
    </row>
    <row r="12" spans="1:25" x14ac:dyDescent="0.3">
      <c r="A12" s="520" t="str">
        <f>+IF(OR(C14="",Start_Date="",End_date="",C16="",C17="",C18="",Country=""),"Compulsory information to be filled in before completing the other sheets","")</f>
        <v>Compulsory information to be filled in before completing the other sheets</v>
      </c>
      <c r="B12" s="521"/>
      <c r="C12" s="521"/>
      <c r="D12" s="521"/>
      <c r="E12" s="521"/>
      <c r="F12" s="521"/>
      <c r="G12" s="521"/>
      <c r="H12" s="521"/>
      <c r="I12" s="521"/>
      <c r="J12" s="521"/>
      <c r="K12" s="521"/>
      <c r="L12" s="521"/>
      <c r="M12" s="521"/>
      <c r="N12" s="522"/>
      <c r="O12" s="17"/>
    </row>
    <row r="13" spans="1:25" x14ac:dyDescent="0.3">
      <c r="A13" s="464" t="s">
        <v>59</v>
      </c>
      <c r="B13" s="465"/>
      <c r="C13" s="508"/>
      <c r="D13" s="509"/>
      <c r="E13" s="509"/>
      <c r="F13" s="509"/>
      <c r="G13" s="509"/>
      <c r="H13" s="509"/>
      <c r="I13" s="509"/>
      <c r="J13" s="509"/>
      <c r="K13" s="509"/>
      <c r="L13" s="509"/>
      <c r="M13" s="509"/>
      <c r="N13" s="510"/>
      <c r="O13" s="17"/>
    </row>
    <row r="14" spans="1:25" x14ac:dyDescent="0.3">
      <c r="A14" s="49" t="s">
        <v>199</v>
      </c>
      <c r="B14" s="30"/>
      <c r="C14" s="466"/>
      <c r="D14" s="467"/>
      <c r="E14" s="468" t="s">
        <v>49</v>
      </c>
      <c r="F14" s="469"/>
      <c r="G14" s="469"/>
      <c r="H14" s="470"/>
      <c r="I14" s="471">
        <v>43466</v>
      </c>
      <c r="J14" s="472"/>
      <c r="K14" s="473"/>
      <c r="L14" s="52" t="s">
        <v>50</v>
      </c>
      <c r="M14" s="471">
        <v>44651</v>
      </c>
      <c r="N14" s="474"/>
      <c r="O14" s="17"/>
      <c r="Q14" s="149"/>
      <c r="R14" s="481" t="s">
        <v>88</v>
      </c>
      <c r="S14" s="481"/>
      <c r="T14" s="481"/>
      <c r="U14" s="481"/>
      <c r="V14" s="481"/>
      <c r="W14" s="481"/>
      <c r="X14" s="481"/>
      <c r="Y14" s="481"/>
    </row>
    <row r="15" spans="1:25" ht="16.5" hidden="1" customHeight="1" x14ac:dyDescent="0.3">
      <c r="A15" s="49" t="s">
        <v>58</v>
      </c>
      <c r="B15" s="30"/>
      <c r="C15" s="523">
        <f>+IF(End_date&gt;0,ROUND((End_date-Start_Date)/365*12,),"")</f>
        <v>39</v>
      </c>
      <c r="D15" s="524"/>
      <c r="E15" s="524"/>
      <c r="F15" s="524"/>
      <c r="G15" s="524"/>
      <c r="H15" s="524"/>
      <c r="I15" s="524"/>
      <c r="J15" s="524"/>
      <c r="K15" s="524"/>
      <c r="L15" s="524"/>
      <c r="M15" s="524"/>
      <c r="N15" s="525"/>
      <c r="O15" s="17"/>
    </row>
    <row r="16" spans="1:25" x14ac:dyDescent="0.3">
      <c r="A16" s="49" t="s">
        <v>2</v>
      </c>
      <c r="B16" s="30"/>
      <c r="C16" s="508"/>
      <c r="D16" s="509"/>
      <c r="E16" s="509"/>
      <c r="F16" s="509"/>
      <c r="G16" s="509"/>
      <c r="H16" s="509"/>
      <c r="I16" s="509"/>
      <c r="J16" s="509"/>
      <c r="K16" s="509"/>
      <c r="L16" s="509"/>
      <c r="M16" s="509"/>
      <c r="N16" s="510"/>
      <c r="O16" s="17"/>
    </row>
    <row r="17" spans="1:33" ht="18.75" customHeight="1" x14ac:dyDescent="0.3">
      <c r="A17" s="464" t="s">
        <v>3</v>
      </c>
      <c r="B17" s="465"/>
      <c r="C17" s="508"/>
      <c r="D17" s="509"/>
      <c r="E17" s="509"/>
      <c r="F17" s="509"/>
      <c r="G17" s="509"/>
      <c r="H17" s="509"/>
      <c r="I17" s="509"/>
      <c r="J17" s="509"/>
      <c r="K17" s="509"/>
      <c r="L17" s="509"/>
      <c r="M17" s="509"/>
      <c r="N17" s="510"/>
      <c r="O17" s="17"/>
      <c r="Q17" s="526" t="s">
        <v>32</v>
      </c>
      <c r="R17" s="526"/>
      <c r="S17" s="526"/>
      <c r="T17" s="526"/>
      <c r="U17" s="526"/>
      <c r="V17" s="526"/>
      <c r="W17" s="526"/>
      <c r="X17" s="526"/>
      <c r="Y17" s="526"/>
    </row>
    <row r="18" spans="1:33" ht="16.5" customHeight="1" thickBot="1" x14ac:dyDescent="0.35">
      <c r="A18" s="49" t="s">
        <v>4</v>
      </c>
      <c r="B18" s="30"/>
      <c r="C18" s="508"/>
      <c r="D18" s="509"/>
      <c r="E18" s="509"/>
      <c r="F18" s="509"/>
      <c r="G18" s="509"/>
      <c r="H18" s="509"/>
      <c r="I18" s="509"/>
      <c r="J18" s="509"/>
      <c r="K18" s="509"/>
      <c r="L18" s="509"/>
      <c r="M18" s="509"/>
      <c r="N18" s="510"/>
      <c r="O18" s="17"/>
      <c r="Q18" s="526"/>
      <c r="R18" s="526"/>
      <c r="S18" s="526"/>
      <c r="T18" s="526"/>
      <c r="U18" s="526"/>
      <c r="V18" s="526"/>
      <c r="W18" s="526"/>
      <c r="X18" s="526"/>
      <c r="Y18" s="526"/>
    </row>
    <row r="19" spans="1:33" ht="16.5" customHeight="1" thickBot="1" x14ac:dyDescent="0.35">
      <c r="A19" s="580" t="s">
        <v>0</v>
      </c>
      <c r="B19" s="581"/>
      <c r="C19" s="449"/>
      <c r="D19" s="450"/>
      <c r="E19" s="450"/>
      <c r="F19" s="450"/>
      <c r="G19" s="450"/>
      <c r="H19" s="450"/>
      <c r="I19" s="450"/>
      <c r="J19" s="450"/>
      <c r="K19" s="450"/>
      <c r="L19" s="450"/>
      <c r="M19" s="450"/>
      <c r="N19" s="451"/>
      <c r="O19" s="17"/>
      <c r="T19" s="455" t="s">
        <v>82</v>
      </c>
      <c r="U19" s="456"/>
      <c r="V19" s="457"/>
      <c r="W19" s="436" t="s">
        <v>85</v>
      </c>
      <c r="X19" s="436"/>
      <c r="Y19" s="438">
        <v>0.1</v>
      </c>
    </row>
    <row r="20" spans="1:33" ht="7.5" customHeight="1" thickBot="1" x14ac:dyDescent="0.55000000000000004">
      <c r="A20" s="17"/>
      <c r="B20" s="17"/>
      <c r="C20" s="17"/>
      <c r="D20" s="17"/>
      <c r="E20" s="17"/>
      <c r="F20" s="17"/>
      <c r="G20" s="21"/>
      <c r="H20" s="17"/>
      <c r="I20" s="17"/>
      <c r="J20" s="17"/>
      <c r="K20" s="17"/>
      <c r="L20" s="17"/>
      <c r="M20" s="17"/>
      <c r="N20" s="17"/>
      <c r="O20" s="17"/>
      <c r="Q20" s="46"/>
      <c r="T20" s="458"/>
      <c r="U20" s="459"/>
      <c r="V20" s="460"/>
      <c r="W20" s="437"/>
      <c r="X20" s="437"/>
      <c r="Y20" s="439"/>
    </row>
    <row r="21" spans="1:33" ht="50.25" customHeight="1" x14ac:dyDescent="0.3">
      <c r="A21" s="590"/>
      <c r="B21" s="590"/>
      <c r="C21" s="590"/>
      <c r="D21" s="531" t="s">
        <v>60</v>
      </c>
      <c r="E21" s="532"/>
      <c r="F21" s="22"/>
      <c r="G21" s="17"/>
      <c r="H21" s="537" t="s">
        <v>12</v>
      </c>
      <c r="I21" s="537"/>
      <c r="J21" s="22"/>
      <c r="K21" s="17"/>
      <c r="L21" s="538" t="s">
        <v>899</v>
      </c>
      <c r="M21" s="539"/>
      <c r="N21" s="22"/>
      <c r="O21" s="591" t="s">
        <v>27</v>
      </c>
      <c r="Q21" s="446" t="s">
        <v>28</v>
      </c>
      <c r="R21" s="557" t="s">
        <v>79</v>
      </c>
      <c r="S21" s="592" t="s">
        <v>9</v>
      </c>
      <c r="T21" s="595" t="s">
        <v>80</v>
      </c>
      <c r="U21" s="497" t="s">
        <v>79</v>
      </c>
      <c r="V21" s="587" t="s">
        <v>81</v>
      </c>
      <c r="W21" s="491" t="s">
        <v>84</v>
      </c>
      <c r="X21" s="440" t="s">
        <v>78</v>
      </c>
      <c r="Y21" s="494" t="s">
        <v>83</v>
      </c>
      <c r="Z21" s="120"/>
    </row>
    <row r="22" spans="1:33" ht="6.75" customHeight="1" x14ac:dyDescent="0.3">
      <c r="A22" s="2"/>
      <c r="B22" s="2"/>
      <c r="C22" s="2"/>
      <c r="D22" s="533"/>
      <c r="E22" s="534"/>
      <c r="F22" s="23"/>
      <c r="G22" s="17"/>
      <c r="H22" s="537"/>
      <c r="I22" s="537"/>
      <c r="J22" s="23"/>
      <c r="K22" s="17"/>
      <c r="L22" s="539"/>
      <c r="M22" s="539"/>
      <c r="N22" s="23"/>
      <c r="O22" s="591"/>
      <c r="Q22" s="447"/>
      <c r="R22" s="558"/>
      <c r="S22" s="593"/>
      <c r="T22" s="596"/>
      <c r="U22" s="498"/>
      <c r="V22" s="588"/>
      <c r="W22" s="492"/>
      <c r="X22" s="441"/>
      <c r="Y22" s="495"/>
    </row>
    <row r="23" spans="1:33" ht="14.5" thickBot="1" x14ac:dyDescent="0.35">
      <c r="A23" s="582" t="s">
        <v>13</v>
      </c>
      <c r="B23" s="583"/>
      <c r="C23" s="583"/>
      <c r="D23" s="535"/>
      <c r="E23" s="536"/>
      <c r="F23" s="50" t="s">
        <v>11</v>
      </c>
      <c r="G23" s="17"/>
      <c r="H23" s="537"/>
      <c r="I23" s="537"/>
      <c r="J23" s="50" t="s">
        <v>11</v>
      </c>
      <c r="K23" s="17"/>
      <c r="L23" s="539"/>
      <c r="M23" s="539"/>
      <c r="N23" s="51" t="s">
        <v>11</v>
      </c>
      <c r="O23" s="591"/>
      <c r="Q23" s="448"/>
      <c r="R23" s="559"/>
      <c r="S23" s="594"/>
      <c r="T23" s="597"/>
      <c r="U23" s="499"/>
      <c r="V23" s="589"/>
      <c r="W23" s="493"/>
      <c r="X23" s="442"/>
      <c r="Y23" s="496"/>
    </row>
    <row r="24" spans="1:33" ht="14.5" thickBot="1" x14ac:dyDescent="0.35">
      <c r="A24" s="95" t="s">
        <v>61</v>
      </c>
      <c r="B24" s="95"/>
      <c r="C24" s="95"/>
      <c r="D24" s="22"/>
      <c r="E24" s="22"/>
      <c r="F24" s="19"/>
      <c r="G24" s="30"/>
      <c r="H24" s="96"/>
      <c r="I24" s="96"/>
      <c r="J24" s="19"/>
      <c r="K24" s="30"/>
      <c r="L24" s="97"/>
      <c r="M24" s="97"/>
      <c r="N24" s="19"/>
      <c r="O24" s="98"/>
      <c r="Q24" s="139"/>
      <c r="R24" s="140"/>
      <c r="S24" s="141"/>
      <c r="T24" s="140"/>
      <c r="U24" s="140"/>
      <c r="V24" s="141"/>
      <c r="W24" s="140"/>
      <c r="X24" s="140"/>
      <c r="Y24" s="141"/>
    </row>
    <row r="25" spans="1:33" ht="54.75" customHeight="1" thickBot="1" x14ac:dyDescent="0.35">
      <c r="A25" s="452" t="s">
        <v>881</v>
      </c>
      <c r="B25" s="453"/>
      <c r="C25" s="454"/>
      <c r="D25" s="540"/>
      <c r="E25" s="540"/>
      <c r="F25" s="24" t="str">
        <f>IF(D25="","",D25/$D$33)</f>
        <v/>
      </c>
      <c r="G25" s="17"/>
      <c r="H25" s="550">
        <f>IF('A. Staff costs'!J13="",0,'A. Staff costs'!J13)</f>
        <v>0</v>
      </c>
      <c r="I25" s="550"/>
      <c r="J25" s="24">
        <f>IF(H25=0,0,H25/$H$33)</f>
        <v>0</v>
      </c>
      <c r="K25" s="17"/>
      <c r="L25" s="550">
        <f t="shared" ref="L25:L31" si="0">MIN(H25,MAX(D25*1.1,D25+0))</f>
        <v>0</v>
      </c>
      <c r="M25" s="550"/>
      <c r="N25" s="24">
        <f>IF(L25=0,0,L25/$L$33)</f>
        <v>0</v>
      </c>
      <c r="O25" s="44" t="str">
        <f>IF(D25="","",IF(AND(H25&gt;(D25*1.1),H25&gt;D25+0),"transfer between headings exceed 10%",""))</f>
        <v/>
      </c>
      <c r="Q25" s="130">
        <f>+'A. Staff costs'!J13</f>
        <v>0</v>
      </c>
      <c r="R25" s="131">
        <f>+'A. Staff costs'!N8+'A. Staff costs'!Q8</f>
        <v>0</v>
      </c>
      <c r="S25" s="132">
        <f>+Q25-R25</f>
        <v>0</v>
      </c>
      <c r="T25" s="140"/>
      <c r="U25" s="140"/>
      <c r="V25" s="141"/>
      <c r="W25" s="128">
        <f>S25</f>
        <v>0</v>
      </c>
      <c r="X25" s="237">
        <f>+IFERROR(ROUND(IF(D25*(1+Y19)&gt;W25,0,W25-(D25*(1+Y19))),2),0)</f>
        <v>0</v>
      </c>
      <c r="Y25" s="129">
        <f>+W25-X25</f>
        <v>0</v>
      </c>
      <c r="Z25" s="35"/>
      <c r="AD25" s="35"/>
      <c r="AF25" s="35"/>
      <c r="AG25" s="35"/>
    </row>
    <row r="26" spans="1:33" ht="14.5" thickBot="1" x14ac:dyDescent="0.35">
      <c r="A26" s="95" t="s">
        <v>62</v>
      </c>
      <c r="B26" s="95"/>
      <c r="C26" s="95"/>
      <c r="D26" s="22"/>
      <c r="E26" s="22"/>
      <c r="F26" s="19"/>
      <c r="G26" s="30"/>
      <c r="H26" s="96"/>
      <c r="I26" s="96"/>
      <c r="J26" s="19"/>
      <c r="K26" s="30"/>
      <c r="L26" s="97"/>
      <c r="M26" s="97"/>
      <c r="N26" s="19"/>
      <c r="O26" s="98"/>
      <c r="Q26" s="139"/>
      <c r="R26" s="140"/>
      <c r="S26" s="141"/>
      <c r="T26" s="140"/>
      <c r="U26" s="140"/>
      <c r="V26" s="141"/>
      <c r="W26" s="140"/>
      <c r="X26" s="140"/>
      <c r="Y26" s="141"/>
    </row>
    <row r="27" spans="1:33" ht="42.75" customHeight="1" x14ac:dyDescent="0.3">
      <c r="A27" s="541" t="s">
        <v>877</v>
      </c>
      <c r="B27" s="542"/>
      <c r="C27" s="543"/>
      <c r="D27" s="540"/>
      <c r="E27" s="540"/>
      <c r="F27" s="24" t="str">
        <f>IF(D27="","",D27/$D$33)</f>
        <v/>
      </c>
      <c r="G27" s="17"/>
      <c r="H27" s="550">
        <f>'B.1 Staff travel &amp; subs. costs'!U6</f>
        <v>0</v>
      </c>
      <c r="I27" s="550"/>
      <c r="J27" s="24">
        <f>IF(H27=0,0,H27/$H$33)</f>
        <v>0</v>
      </c>
      <c r="K27" s="17"/>
      <c r="L27" s="550">
        <f>H27</f>
        <v>0</v>
      </c>
      <c r="M27" s="550"/>
      <c r="N27" s="24">
        <f>IF(L27=0,0,L27/$L$33)</f>
        <v>0</v>
      </c>
      <c r="O27" s="44"/>
      <c r="Q27" s="133">
        <f>+'B.1 Staff travel &amp; subs. costs'!U6</f>
        <v>0</v>
      </c>
      <c r="R27" s="134">
        <f>+'B.1 Staff travel &amp; subs. costs'!AC3</f>
        <v>0</v>
      </c>
      <c r="S27" s="135">
        <f>+Q27-R27</f>
        <v>0</v>
      </c>
      <c r="T27" s="142"/>
      <c r="U27" s="143"/>
      <c r="V27" s="144"/>
      <c r="W27" s="443">
        <f>+S27+V28+V29+S30+S31</f>
        <v>0</v>
      </c>
      <c r="X27" s="443">
        <f>+IFERROR(ROUND(IF(D31*(1+Y19)&gt;W27,0,W27-(D31*(1+Y19))),2),0)</f>
        <v>0</v>
      </c>
      <c r="Y27" s="554">
        <f>+W27-X27</f>
        <v>0</v>
      </c>
      <c r="AA27" s="120"/>
    </row>
    <row r="28" spans="1:33" ht="42.75" customHeight="1" x14ac:dyDescent="0.3">
      <c r="A28" s="541" t="s">
        <v>878</v>
      </c>
      <c r="B28" s="542"/>
      <c r="C28" s="543"/>
      <c r="D28" s="548"/>
      <c r="E28" s="549"/>
      <c r="F28" s="24" t="str">
        <f>IF(D28="","",D28/$D$33)</f>
        <v/>
      </c>
      <c r="G28" s="17"/>
      <c r="H28" s="527">
        <f>+'B.2 Equipment'!M3</f>
        <v>0</v>
      </c>
      <c r="I28" s="528"/>
      <c r="J28" s="24">
        <f>IF(H28=0,0,H28/$H$33)</f>
        <v>0</v>
      </c>
      <c r="K28" s="17"/>
      <c r="L28" s="550">
        <f t="shared" ref="L28:L30" si="1">H28</f>
        <v>0</v>
      </c>
      <c r="M28" s="550"/>
      <c r="N28" s="24">
        <f>IFERROR(IF(L28=0,0,L28/$L$33),0)</f>
        <v>0</v>
      </c>
      <c r="O28" s="44"/>
      <c r="Q28" s="67">
        <f>+H28</f>
        <v>0</v>
      </c>
      <c r="R28" s="68">
        <f>+'B.2 Equipment'!R2:S2</f>
        <v>0</v>
      </c>
      <c r="S28" s="117">
        <f>+Q28-R28</f>
        <v>0</v>
      </c>
      <c r="T28" s="148" t="s">
        <v>916</v>
      </c>
      <c r="U28" s="118">
        <v>0</v>
      </c>
      <c r="V28" s="69">
        <f>+S28</f>
        <v>0</v>
      </c>
      <c r="W28" s="444"/>
      <c r="X28" s="444"/>
      <c r="Y28" s="555"/>
    </row>
    <row r="29" spans="1:33" ht="42.75" customHeight="1" x14ac:dyDescent="0.3">
      <c r="A29" s="541" t="s">
        <v>879</v>
      </c>
      <c r="B29" s="542"/>
      <c r="C29" s="543"/>
      <c r="D29" s="548"/>
      <c r="E29" s="549"/>
      <c r="F29" s="24" t="str">
        <f>IF(D29="","",D29/$D$33)</f>
        <v/>
      </c>
      <c r="G29" s="17"/>
      <c r="H29" s="527">
        <f>+'B.3 Subcontracting'!J3</f>
        <v>0</v>
      </c>
      <c r="I29" s="528"/>
      <c r="J29" s="24">
        <f>IF(H29=0,0,H29/$H$33)</f>
        <v>0</v>
      </c>
      <c r="K29" s="17"/>
      <c r="L29" s="550">
        <f t="shared" si="1"/>
        <v>0</v>
      </c>
      <c r="M29" s="550"/>
      <c r="N29" s="24">
        <f>IF(L29=0,0,L29/$L$33)</f>
        <v>0</v>
      </c>
      <c r="O29" s="44"/>
      <c r="Q29" s="67">
        <f>+H29</f>
        <v>0</v>
      </c>
      <c r="R29" s="68">
        <f>+'B.3 Subcontracting'!O2</f>
        <v>0</v>
      </c>
      <c r="S29" s="117">
        <f>+Q29-R29</f>
        <v>0</v>
      </c>
      <c r="T29" s="148" t="s">
        <v>916</v>
      </c>
      <c r="U29" s="118">
        <f>+IFERROR(ROUND(IF(S29&gt;((S27+S28+S30)/(1-T29)-(S27+S28+S30)),((S27+S28+S30)/(1-T29)-(S27+S28+S30)),R29),2),0)</f>
        <v>0</v>
      </c>
      <c r="V29" s="69">
        <f>+S29</f>
        <v>0</v>
      </c>
      <c r="W29" s="444"/>
      <c r="X29" s="444"/>
      <c r="Y29" s="555"/>
      <c r="AC29" s="235"/>
    </row>
    <row r="30" spans="1:33" ht="42.75" customHeight="1" thickBot="1" x14ac:dyDescent="0.35">
      <c r="A30" s="544" t="s">
        <v>880</v>
      </c>
      <c r="B30" s="545"/>
      <c r="C30" s="546"/>
      <c r="D30" s="540"/>
      <c r="E30" s="540"/>
      <c r="F30" s="24" t="str">
        <f>IF(D30="","",D30/$D$33)</f>
        <v/>
      </c>
      <c r="G30" s="17"/>
      <c r="H30" s="550">
        <f>+'B.4 Other costs'!J3</f>
        <v>0</v>
      </c>
      <c r="I30" s="550"/>
      <c r="J30" s="24">
        <f>IF(H30=0,0,H30/$H$33)</f>
        <v>0</v>
      </c>
      <c r="K30" s="17"/>
      <c r="L30" s="550">
        <f t="shared" si="1"/>
        <v>0</v>
      </c>
      <c r="M30" s="550"/>
      <c r="N30" s="24">
        <f>IF(L30=0,0,L30/$L$33)</f>
        <v>0</v>
      </c>
      <c r="O30" s="44"/>
      <c r="Q30" s="136">
        <f>+H30</f>
        <v>0</v>
      </c>
      <c r="R30" s="137">
        <f>+'B.4 Other costs'!O2</f>
        <v>0</v>
      </c>
      <c r="S30" s="138">
        <f>+Q30-R30</f>
        <v>0</v>
      </c>
      <c r="T30" s="145"/>
      <c r="U30" s="146"/>
      <c r="V30" s="147"/>
      <c r="W30" s="445"/>
      <c r="X30" s="445"/>
      <c r="Y30" s="556"/>
    </row>
    <row r="31" spans="1:33" ht="30.75" customHeight="1" x14ac:dyDescent="0.3">
      <c r="A31" s="547" t="s">
        <v>63</v>
      </c>
      <c r="B31" s="547"/>
      <c r="C31" s="547"/>
      <c r="D31" s="598">
        <f>SUM(D27:E30)</f>
        <v>0</v>
      </c>
      <c r="E31" s="598"/>
      <c r="F31" s="99"/>
      <c r="G31" s="17"/>
      <c r="H31" s="598">
        <f>SUM(H27:I30)</f>
        <v>0</v>
      </c>
      <c r="I31" s="598"/>
      <c r="J31" s="99"/>
      <c r="K31" s="17"/>
      <c r="L31" s="550">
        <f t="shared" si="0"/>
        <v>0</v>
      </c>
      <c r="M31" s="550"/>
      <c r="N31" s="99"/>
      <c r="O31" s="44" t="str">
        <f>IF(D31="","",IF(AND(H31&gt;(D31*1.1),H31&gt;D31+0),"transfer between headings exceed 10%",""))</f>
        <v/>
      </c>
      <c r="Q31" s="139"/>
      <c r="R31" s="140"/>
      <c r="S31" s="141"/>
      <c r="T31" s="140"/>
      <c r="U31" s="140"/>
      <c r="V31" s="141"/>
      <c r="W31" s="140"/>
      <c r="X31" s="140"/>
      <c r="Y31" s="141"/>
    </row>
    <row r="32" spans="1:33" ht="16.899999999999999" customHeight="1" x14ac:dyDescent="0.3">
      <c r="A32" s="20"/>
      <c r="B32" s="17"/>
      <c r="C32" s="17"/>
      <c r="D32" s="25"/>
      <c r="E32" s="25"/>
      <c r="F32" s="101"/>
      <c r="G32" s="17"/>
      <c r="H32" s="26"/>
      <c r="I32" s="26"/>
      <c r="J32" s="101"/>
      <c r="K32" s="17"/>
      <c r="L32" s="26"/>
      <c r="M32" s="26"/>
      <c r="N32" s="100"/>
      <c r="O32" s="94"/>
      <c r="Q32" s="70"/>
      <c r="R32" s="71"/>
      <c r="S32" s="71"/>
      <c r="T32" s="114"/>
      <c r="U32" s="71"/>
      <c r="V32" s="71"/>
      <c r="W32" s="72"/>
      <c r="X32" s="119"/>
      <c r="Y32" s="73"/>
    </row>
    <row r="33" spans="1:27" ht="14.5" thickBot="1" x14ac:dyDescent="0.35">
      <c r="A33" s="27" t="s">
        <v>64</v>
      </c>
      <c r="B33" s="28"/>
      <c r="C33" s="29"/>
      <c r="D33" s="527">
        <f>D25+D31</f>
        <v>0</v>
      </c>
      <c r="E33" s="528"/>
      <c r="F33" s="94"/>
      <c r="G33" s="17"/>
      <c r="H33" s="527">
        <f>H25+H31</f>
        <v>0</v>
      </c>
      <c r="I33" s="528"/>
      <c r="J33" s="94"/>
      <c r="K33" s="17"/>
      <c r="L33" s="527">
        <f>L25+L31</f>
        <v>0</v>
      </c>
      <c r="M33" s="528"/>
      <c r="N33" s="94"/>
      <c r="O33" s="94"/>
      <c r="Q33" s="74">
        <f>SUM(Q25:Q32)</f>
        <v>0</v>
      </c>
      <c r="R33" s="75">
        <f>SUM(R25:R32)</f>
        <v>0</v>
      </c>
      <c r="S33" s="75">
        <f>SUM(S25:S32)</f>
        <v>0</v>
      </c>
      <c r="T33" s="30"/>
      <c r="U33" s="123">
        <f>+U28+U29</f>
        <v>0</v>
      </c>
      <c r="V33" s="123">
        <f>+S25+S27+V28+V29+S30</f>
        <v>0</v>
      </c>
      <c r="W33" s="236"/>
      <c r="X33" s="121"/>
      <c r="Y33" s="122">
        <f>SUM(Y25:Y32)</f>
        <v>0</v>
      </c>
      <c r="AA33" s="35"/>
    </row>
    <row r="34" spans="1:27" ht="13.9" customHeight="1" thickBot="1" x14ac:dyDescent="0.35">
      <c r="A34" s="30"/>
      <c r="B34" s="30"/>
      <c r="C34" s="30"/>
      <c r="D34" s="31"/>
      <c r="E34" s="31"/>
      <c r="F34" s="31"/>
      <c r="G34" s="17"/>
      <c r="H34" s="31"/>
      <c r="I34" s="31"/>
      <c r="J34" s="31"/>
      <c r="K34" s="17"/>
      <c r="L34" s="17"/>
      <c r="M34" s="17"/>
      <c r="N34" s="31"/>
      <c r="O34" s="31"/>
      <c r="Q34" s="115"/>
      <c r="R34" s="30"/>
      <c r="S34" s="30"/>
      <c r="T34" s="30"/>
      <c r="U34" s="30"/>
      <c r="V34" s="30"/>
      <c r="W34" s="30"/>
      <c r="X34" s="30"/>
      <c r="Y34" s="116"/>
    </row>
    <row r="35" spans="1:27" ht="30" customHeight="1" thickBot="1" x14ac:dyDescent="0.35">
      <c r="A35" s="551" t="s">
        <v>845</v>
      </c>
      <c r="B35" s="552"/>
      <c r="C35" s="553"/>
      <c r="D35" s="529"/>
      <c r="E35" s="530"/>
      <c r="F35" s="330" t="str">
        <f t="shared" ref="F35" si="2">IF(D35="","",D35/$D$33)</f>
        <v/>
      </c>
      <c r="G35" s="17"/>
      <c r="H35" s="527">
        <f>+IFERROR(ROUNDDOWN(H33*(D35/D33),2),0)</f>
        <v>0</v>
      </c>
      <c r="I35" s="528"/>
      <c r="J35" s="330">
        <f t="shared" ref="J35" si="3">IF(H35=0,0,H35/$H$33)</f>
        <v>0</v>
      </c>
      <c r="K35" s="17"/>
      <c r="L35" s="527">
        <f>H35</f>
        <v>0</v>
      </c>
      <c r="M35" s="528"/>
      <c r="N35" s="330">
        <f t="shared" ref="N35" si="4">IF(L35=0,0,L35/$L$33)</f>
        <v>0</v>
      </c>
      <c r="O35" s="44" t="str">
        <f>IF(N35&gt;7%,"Please note that the Indirect Costs are over the limit of 7% of the total direct costs of the project","")</f>
        <v/>
      </c>
      <c r="Q35" s="126"/>
      <c r="R35" s="127"/>
      <c r="S35" s="411" t="s">
        <v>195</v>
      </c>
      <c r="T35" s="411"/>
      <c r="U35" s="411"/>
      <c r="V35" s="412"/>
      <c r="W35" s="124">
        <f>+H35</f>
        <v>0</v>
      </c>
      <c r="X35" s="125" t="e">
        <f>+IF(W35&lt;(Y33*F35),0,W35-(Y33*F35))</f>
        <v>#VALUE!</v>
      </c>
      <c r="Y35" s="125" t="e">
        <f>+W35-X35</f>
        <v>#VALUE!</v>
      </c>
      <c r="Z35" s="233" t="e">
        <f>+Y35/Y33</f>
        <v>#VALUE!</v>
      </c>
    </row>
    <row r="36" spans="1:27" ht="14.5" thickBot="1" x14ac:dyDescent="0.35">
      <c r="A36" s="30"/>
      <c r="B36" s="30"/>
      <c r="C36" s="30"/>
      <c r="D36" s="31"/>
      <c r="E36" s="31"/>
      <c r="F36" s="31"/>
      <c r="G36" s="17"/>
      <c r="H36" s="31"/>
      <c r="I36" s="31"/>
      <c r="J36" s="31"/>
      <c r="K36" s="17"/>
      <c r="L36" s="17"/>
      <c r="M36" s="17"/>
      <c r="N36" s="31"/>
      <c r="O36" s="31"/>
      <c r="Z36" s="76"/>
    </row>
    <row r="37" spans="1:27" ht="29.25" customHeight="1" thickBot="1" x14ac:dyDescent="0.35">
      <c r="A37" s="27" t="s">
        <v>65</v>
      </c>
      <c r="B37" s="28"/>
      <c r="C37" s="29"/>
      <c r="D37" s="527">
        <f>SUM(D33+D35)</f>
        <v>0</v>
      </c>
      <c r="E37" s="528"/>
      <c r="F37" s="89"/>
      <c r="G37" s="17"/>
      <c r="H37" s="527">
        <f>SUM(H33+H35)</f>
        <v>0</v>
      </c>
      <c r="I37" s="528"/>
      <c r="J37" s="89"/>
      <c r="K37" s="17"/>
      <c r="L37" s="527">
        <f>SUM(L33+L35)</f>
        <v>0</v>
      </c>
      <c r="M37" s="528"/>
      <c r="N37" s="31"/>
      <c r="O37" s="31"/>
      <c r="S37" s="413" t="s">
        <v>194</v>
      </c>
      <c r="T37" s="414"/>
      <c r="U37" s="414"/>
      <c r="V37" s="414"/>
      <c r="W37" s="414"/>
      <c r="X37" s="415"/>
      <c r="Y37" s="234" t="e">
        <f>+Y35+Y33</f>
        <v>#VALUE!</v>
      </c>
      <c r="Z37" s="76"/>
    </row>
    <row r="38" spans="1:27" ht="16.5" customHeight="1" thickBot="1" x14ac:dyDescent="0.35">
      <c r="A38" s="30"/>
      <c r="B38" s="30"/>
      <c r="C38" s="30"/>
      <c r="D38" s="31"/>
      <c r="E38" s="31"/>
      <c r="F38" s="31"/>
      <c r="G38" s="17"/>
      <c r="H38" s="31"/>
      <c r="I38" s="31"/>
      <c r="J38" s="31"/>
      <c r="K38" s="17"/>
      <c r="L38" s="17"/>
      <c r="M38" s="17"/>
      <c r="N38" s="31"/>
      <c r="O38" s="31"/>
      <c r="S38" s="413" t="s">
        <v>196</v>
      </c>
      <c r="T38" s="414"/>
      <c r="U38" s="414"/>
      <c r="V38" s="414"/>
      <c r="W38" s="414"/>
      <c r="X38" s="415"/>
      <c r="Y38" s="234" t="e">
        <f>+X27+X25+U28+U29+R25+R27+R28+R29+R30+X35</f>
        <v>#VALUE!</v>
      </c>
      <c r="Z38" s="76"/>
      <c r="AA38" s="35"/>
    </row>
    <row r="39" spans="1:27" ht="18.5" thickBot="1" x14ac:dyDescent="0.35">
      <c r="A39" s="574" t="s">
        <v>833</v>
      </c>
      <c r="B39" s="575"/>
      <c r="C39" s="576"/>
      <c r="D39" s="548"/>
      <c r="E39" s="549"/>
      <c r="F39" s="275">
        <f>+IFERROR(D39/D37,0)</f>
        <v>0</v>
      </c>
      <c r="S39" s="418" t="s">
        <v>197</v>
      </c>
      <c r="T39" s="419"/>
      <c r="U39" s="419"/>
      <c r="V39" s="419"/>
      <c r="W39" s="419"/>
      <c r="X39" s="420"/>
      <c r="Y39" s="416" t="e">
        <f>+Y37+Y38</f>
        <v>#VALUE!</v>
      </c>
      <c r="Z39" s="76"/>
    </row>
    <row r="40" spans="1:27" ht="14.5" thickBot="1" x14ac:dyDescent="0.35">
      <c r="S40" s="421"/>
      <c r="T40" s="422"/>
      <c r="U40" s="422"/>
      <c r="V40" s="422"/>
      <c r="W40" s="422"/>
      <c r="X40" s="423"/>
      <c r="Y40" s="417"/>
      <c r="Z40" s="35"/>
    </row>
    <row r="41" spans="1:27" ht="16" thickBot="1" x14ac:dyDescent="0.35">
      <c r="A41" s="577" t="s">
        <v>824</v>
      </c>
      <c r="B41" s="578"/>
      <c r="C41" s="579"/>
      <c r="D41" s="276"/>
      <c r="E41" s="276"/>
      <c r="F41" s="276"/>
      <c r="G41" s="276"/>
      <c r="H41" s="276"/>
      <c r="I41" s="276"/>
      <c r="J41" s="276"/>
      <c r="K41" s="276"/>
      <c r="L41" s="276"/>
      <c r="M41" s="276"/>
      <c r="N41" s="276"/>
      <c r="O41" s="276"/>
      <c r="Z41" s="35"/>
    </row>
    <row r="42" spans="1:27" ht="14.5" thickBot="1" x14ac:dyDescent="0.35">
      <c r="A42" s="370" t="s">
        <v>825</v>
      </c>
      <c r="B42" s="371"/>
      <c r="C42" s="371"/>
      <c r="D42" s="371"/>
      <c r="E42" s="371"/>
      <c r="F42" s="371"/>
      <c r="G42" s="371"/>
      <c r="H42" s="371"/>
      <c r="I42" s="371"/>
      <c r="J42" s="371"/>
      <c r="K42" s="371"/>
      <c r="L42" s="371"/>
      <c r="M42" s="371"/>
      <c r="N42" s="371"/>
      <c r="O42" s="372"/>
      <c r="Z42" s="35"/>
    </row>
    <row r="43" spans="1:27" x14ac:dyDescent="0.3">
      <c r="A43" s="373" t="s">
        <v>826</v>
      </c>
      <c r="B43" s="375" t="s">
        <v>913</v>
      </c>
      <c r="C43" s="377" t="s">
        <v>876</v>
      </c>
      <c r="D43" s="378"/>
      <c r="E43" s="378"/>
      <c r="F43" s="378"/>
      <c r="G43" s="378"/>
      <c r="H43" s="378"/>
      <c r="I43" s="378"/>
      <c r="J43" s="378"/>
      <c r="K43" s="378"/>
      <c r="L43" s="378"/>
      <c r="M43" s="378"/>
      <c r="N43" s="378"/>
      <c r="O43" s="379"/>
      <c r="Q43" s="350" t="s">
        <v>898</v>
      </c>
      <c r="R43" s="351"/>
      <c r="S43" s="351"/>
      <c r="T43" s="351"/>
      <c r="U43" s="351"/>
      <c r="V43" s="351"/>
      <c r="W43" s="351"/>
      <c r="X43" s="351"/>
      <c r="Y43" s="352"/>
      <c r="Z43" s="35"/>
    </row>
    <row r="44" spans="1:27" ht="16.5" customHeight="1" x14ac:dyDescent="0.3">
      <c r="A44" s="373"/>
      <c r="B44" s="375"/>
      <c r="C44" s="380"/>
      <c r="D44" s="381"/>
      <c r="E44" s="381"/>
      <c r="F44" s="381"/>
      <c r="G44" s="381"/>
      <c r="H44" s="381"/>
      <c r="I44" s="381"/>
      <c r="J44" s="381"/>
      <c r="K44" s="381"/>
      <c r="L44" s="381"/>
      <c r="M44" s="381"/>
      <c r="N44" s="381"/>
      <c r="O44" s="382"/>
      <c r="Q44" s="331" t="s">
        <v>894</v>
      </c>
      <c r="R44" s="332"/>
      <c r="S44" s="332"/>
      <c r="T44" s="332"/>
      <c r="U44" s="332"/>
      <c r="V44" s="332"/>
      <c r="W44" s="332"/>
      <c r="X44" s="334">
        <v>0</v>
      </c>
      <c r="Y44" s="335"/>
      <c r="Z44" s="35"/>
    </row>
    <row r="45" spans="1:27" ht="14.5" thickBot="1" x14ac:dyDescent="0.35">
      <c r="A45" s="374"/>
      <c r="B45" s="376"/>
      <c r="C45" s="383"/>
      <c r="D45" s="384"/>
      <c r="E45" s="384"/>
      <c r="F45" s="384"/>
      <c r="G45" s="384"/>
      <c r="H45" s="384"/>
      <c r="I45" s="384"/>
      <c r="J45" s="384"/>
      <c r="K45" s="384"/>
      <c r="L45" s="384"/>
      <c r="M45" s="384"/>
      <c r="N45" s="384"/>
      <c r="O45" s="385"/>
      <c r="Q45" s="333"/>
      <c r="R45" s="332"/>
      <c r="S45" s="332"/>
      <c r="T45" s="332"/>
      <c r="U45" s="332"/>
      <c r="V45" s="332"/>
      <c r="W45" s="332"/>
      <c r="X45" s="334"/>
      <c r="Y45" s="335"/>
      <c r="Z45" s="35"/>
    </row>
    <row r="46" spans="1:27" ht="14.5" thickBot="1" x14ac:dyDescent="0.35">
      <c r="A46" s="370" t="s">
        <v>827</v>
      </c>
      <c r="B46" s="371"/>
      <c r="C46" s="371"/>
      <c r="D46" s="371"/>
      <c r="E46" s="371"/>
      <c r="F46" s="371"/>
      <c r="G46" s="371"/>
      <c r="H46" s="371"/>
      <c r="I46" s="371"/>
      <c r="J46" s="371"/>
      <c r="K46" s="371"/>
      <c r="L46" s="371"/>
      <c r="M46" s="371"/>
      <c r="N46" s="371"/>
      <c r="O46" s="372"/>
      <c r="Q46" s="336" t="s">
        <v>895</v>
      </c>
      <c r="R46" s="337"/>
      <c r="S46" s="337"/>
      <c r="T46" s="337"/>
      <c r="U46" s="337"/>
      <c r="V46" s="337"/>
      <c r="W46" s="337"/>
      <c r="X46" s="338" t="str">
        <f>IFERROR(+Y37,"")</f>
        <v/>
      </c>
      <c r="Y46" s="339"/>
      <c r="Z46" s="35"/>
    </row>
    <row r="47" spans="1:27" ht="18.5" thickBot="1" x14ac:dyDescent="0.45">
      <c r="A47" s="373" t="s">
        <v>828</v>
      </c>
      <c r="B47" s="386" t="str">
        <f>+IF(B43="To be completed","To be completed",IF(B43="YES","NO","YES"))</f>
        <v>To be completed</v>
      </c>
      <c r="C47" s="388" t="s">
        <v>875</v>
      </c>
      <c r="D47" s="389"/>
      <c r="E47" s="389"/>
      <c r="F47" s="389"/>
      <c r="G47" s="389"/>
      <c r="H47" s="389"/>
      <c r="I47" s="389"/>
      <c r="J47" s="389"/>
      <c r="K47" s="389"/>
      <c r="L47" s="389"/>
      <c r="M47" s="389"/>
      <c r="N47" s="389"/>
      <c r="O47" s="390"/>
      <c r="Q47" s="336" t="s">
        <v>896</v>
      </c>
      <c r="R47" s="337"/>
      <c r="S47" s="337"/>
      <c r="T47" s="337"/>
      <c r="U47" s="337"/>
      <c r="V47" s="337"/>
      <c r="W47" s="337"/>
      <c r="X47" s="340" t="str">
        <f>IFERROR(IF(X44/X46&lt;0.7, "NO","YES"),"")</f>
        <v/>
      </c>
      <c r="Y47" s="341"/>
      <c r="Z47" s="35"/>
    </row>
    <row r="48" spans="1:27" ht="17.25" customHeight="1" thickBot="1" x14ac:dyDescent="0.35">
      <c r="A48" s="373"/>
      <c r="B48" s="386"/>
      <c r="C48" s="391" t="s">
        <v>829</v>
      </c>
      <c r="D48" s="392"/>
      <c r="E48" s="392"/>
      <c r="F48" s="392"/>
      <c r="G48" s="392"/>
      <c r="H48" s="392"/>
      <c r="I48" s="392"/>
      <c r="J48" s="392"/>
      <c r="K48" s="392"/>
      <c r="L48" s="393"/>
      <c r="M48" s="276"/>
      <c r="N48" s="394"/>
      <c r="O48" s="395"/>
      <c r="Q48" s="342" t="s">
        <v>897</v>
      </c>
      <c r="R48" s="343"/>
      <c r="S48" s="343"/>
      <c r="T48" s="343"/>
      <c r="U48" s="343"/>
      <c r="V48" s="343"/>
      <c r="W48" s="343"/>
      <c r="X48" s="346">
        <f>+X44</f>
        <v>0</v>
      </c>
      <c r="Y48" s="347"/>
      <c r="Z48" s="35"/>
    </row>
    <row r="49" spans="1:27" ht="14.5" thickBot="1" x14ac:dyDescent="0.35">
      <c r="A49" s="374"/>
      <c r="B49" s="387"/>
      <c r="C49" s="396" t="s">
        <v>830</v>
      </c>
      <c r="D49" s="397"/>
      <c r="E49" s="397"/>
      <c r="F49" s="397"/>
      <c r="G49" s="397"/>
      <c r="H49" s="397"/>
      <c r="I49" s="397"/>
      <c r="J49" s="397"/>
      <c r="K49" s="397"/>
      <c r="L49" s="398"/>
      <c r="M49" s="276"/>
      <c r="N49" s="394"/>
      <c r="O49" s="395"/>
      <c r="Q49" s="344"/>
      <c r="R49" s="345"/>
      <c r="S49" s="345"/>
      <c r="T49" s="345"/>
      <c r="U49" s="345"/>
      <c r="V49" s="345"/>
      <c r="W49" s="345"/>
      <c r="X49" s="348"/>
      <c r="Y49" s="349"/>
      <c r="Z49" s="35"/>
    </row>
    <row r="50" spans="1:27" ht="14.5" thickBot="1" x14ac:dyDescent="0.35">
      <c r="A50" s="17"/>
      <c r="B50" s="17"/>
      <c r="C50" s="584" t="s">
        <v>831</v>
      </c>
      <c r="D50" s="585"/>
      <c r="E50" s="585"/>
      <c r="F50" s="585"/>
      <c r="G50" s="585"/>
      <c r="H50" s="585"/>
      <c r="I50" s="585"/>
      <c r="J50" s="585"/>
      <c r="K50" s="585"/>
      <c r="L50" s="586"/>
      <c r="M50" s="276"/>
      <c r="N50" s="353">
        <f>IF(B47="no","N.A.",+N48+N49)</f>
        <v>0</v>
      </c>
      <c r="O50" s="354"/>
      <c r="Z50" s="35"/>
    </row>
    <row r="51" spans="1:27" ht="14.5" thickBot="1" x14ac:dyDescent="0.35">
      <c r="A51" s="17"/>
      <c r="B51" s="17"/>
      <c r="C51" s="17"/>
      <c r="D51" s="17"/>
      <c r="E51" s="17"/>
      <c r="F51" s="17"/>
      <c r="G51" s="17"/>
      <c r="H51" s="17"/>
      <c r="I51" s="17"/>
      <c r="J51" s="17"/>
      <c r="K51" s="17"/>
      <c r="L51" s="17"/>
      <c r="M51" s="276"/>
      <c r="N51" s="276"/>
      <c r="O51" s="276"/>
      <c r="Z51" s="35"/>
    </row>
    <row r="52" spans="1:27" ht="14.5" thickBot="1" x14ac:dyDescent="0.35">
      <c r="A52" s="17"/>
      <c r="B52" s="17"/>
      <c r="C52" s="355" t="s">
        <v>907</v>
      </c>
      <c r="D52" s="356"/>
      <c r="E52" s="356"/>
      <c r="F52" s="357"/>
      <c r="G52" s="31"/>
      <c r="H52" s="399" t="str">
        <f>+IF(AND(H37&gt;0,B47="To be completed"),CONCATENATE("Some fields have not been completed.The financial table can not be submitted","(",A41,"-",A42,"/",A46,"",")"),"")</f>
        <v/>
      </c>
      <c r="I52" s="399"/>
      <c r="J52" s="399"/>
      <c r="K52" s="399"/>
      <c r="L52" s="399"/>
      <c r="M52" s="400"/>
      <c r="N52" s="358"/>
      <c r="O52" s="359"/>
      <c r="P52" s="329" t="str">
        <f>+IFERROR(N52/D39,"")</f>
        <v/>
      </c>
      <c r="Z52" s="35"/>
    </row>
    <row r="53" spans="1:27" ht="33.75" customHeight="1" thickBot="1" x14ac:dyDescent="0.35">
      <c r="A53" s="17"/>
      <c r="B53" s="17"/>
      <c r="C53" s="402" t="s">
        <v>908</v>
      </c>
      <c r="D53" s="403"/>
      <c r="E53" s="403"/>
      <c r="F53" s="404"/>
      <c r="G53" s="31"/>
      <c r="H53" s="399"/>
      <c r="I53" s="399"/>
      <c r="J53" s="399"/>
      <c r="K53" s="399"/>
      <c r="L53" s="399"/>
      <c r="M53" s="401"/>
      <c r="N53" s="405" t="str">
        <f>+IF(C13="Progress",H37/N52,"N.A.")</f>
        <v>N.A.</v>
      </c>
      <c r="O53" s="406"/>
      <c r="Z53" s="35"/>
    </row>
    <row r="54" spans="1:27" ht="18" x14ac:dyDescent="0.3">
      <c r="A54" s="17"/>
      <c r="B54" s="17"/>
      <c r="C54" s="360" t="s">
        <v>832</v>
      </c>
      <c r="D54" s="361"/>
      <c r="E54" s="361"/>
      <c r="F54" s="362"/>
      <c r="G54" s="33"/>
      <c r="H54" s="399"/>
      <c r="I54" s="399"/>
      <c r="J54" s="399"/>
      <c r="K54" s="399"/>
      <c r="L54" s="399"/>
      <c r="M54" s="400"/>
      <c r="N54" s="366">
        <f>+IF(B43="YES",(MIN((H37*F39),D39)-N52),H37-N50-N52)</f>
        <v>0</v>
      </c>
      <c r="O54" s="367"/>
      <c r="Z54" s="35"/>
    </row>
    <row r="55" spans="1:27" ht="18.5" thickBot="1" x14ac:dyDescent="0.35">
      <c r="A55" s="17"/>
      <c r="B55" s="17"/>
      <c r="C55" s="363"/>
      <c r="D55" s="364"/>
      <c r="E55" s="364"/>
      <c r="F55" s="365"/>
      <c r="G55" s="33"/>
      <c r="H55" s="399"/>
      <c r="I55" s="399"/>
      <c r="J55" s="399"/>
      <c r="K55" s="399"/>
      <c r="L55" s="399"/>
      <c r="M55" s="400"/>
      <c r="N55" s="368"/>
      <c r="O55" s="369"/>
      <c r="Z55" s="35"/>
    </row>
    <row r="56" spans="1:27" x14ac:dyDescent="0.3">
      <c r="A56" s="17"/>
      <c r="B56" s="17"/>
      <c r="C56" s="17"/>
      <c r="D56" s="17"/>
      <c r="E56" s="17"/>
      <c r="F56" s="17"/>
      <c r="G56" s="17"/>
      <c r="H56" s="17"/>
      <c r="I56" s="17"/>
      <c r="J56" s="17"/>
      <c r="K56" s="17"/>
      <c r="L56" s="17"/>
      <c r="M56" s="276"/>
      <c r="N56" s="276"/>
      <c r="O56" s="276"/>
      <c r="Z56" s="35"/>
    </row>
    <row r="57" spans="1:27" ht="8.25" customHeight="1" x14ac:dyDescent="0.3">
      <c r="A57" s="17"/>
      <c r="B57" s="34"/>
      <c r="C57" s="34"/>
      <c r="D57" s="34"/>
      <c r="E57" s="34"/>
      <c r="F57" s="32"/>
      <c r="G57" s="33"/>
      <c r="H57" s="33"/>
      <c r="I57" s="33"/>
      <c r="J57" s="32"/>
      <c r="K57" s="17"/>
      <c r="L57" s="17"/>
      <c r="M57" s="17"/>
      <c r="N57" s="34"/>
      <c r="O57" s="34"/>
      <c r="Z57" s="35"/>
    </row>
    <row r="58" spans="1:27" ht="5.25" customHeight="1" thickBot="1" x14ac:dyDescent="0.35">
      <c r="A58" s="17"/>
      <c r="B58" s="17"/>
      <c r="C58" s="17"/>
      <c r="D58" s="17"/>
      <c r="E58" s="17"/>
      <c r="F58" s="17"/>
      <c r="G58" s="17"/>
      <c r="H58" s="17"/>
      <c r="I58" s="17"/>
      <c r="J58" s="17"/>
      <c r="K58" s="17"/>
      <c r="L58" s="17"/>
      <c r="M58" s="36"/>
      <c r="N58" s="36"/>
      <c r="O58" s="36"/>
      <c r="Z58" s="35"/>
    </row>
    <row r="59" spans="1:27" ht="14.5" thickBot="1" x14ac:dyDescent="0.35">
      <c r="A59" s="569" t="s">
        <v>14</v>
      </c>
      <c r="B59" s="570"/>
      <c r="C59" s="570"/>
      <c r="D59" s="570"/>
      <c r="E59" s="570"/>
      <c r="F59" s="570"/>
      <c r="G59" s="570"/>
      <c r="H59" s="570"/>
      <c r="I59" s="570"/>
      <c r="J59" s="570"/>
      <c r="K59" s="570"/>
      <c r="L59" s="571"/>
      <c r="M59" s="36"/>
      <c r="N59" s="36"/>
      <c r="O59" s="36"/>
      <c r="Z59" s="35"/>
    </row>
    <row r="60" spans="1:27" ht="17.25" customHeight="1" thickBot="1" x14ac:dyDescent="0.35">
      <c r="A60" s="61" t="s">
        <v>15</v>
      </c>
      <c r="B60" s="59" t="s">
        <v>16</v>
      </c>
      <c r="C60" s="60" t="s">
        <v>19</v>
      </c>
      <c r="D60" s="572" t="s">
        <v>17</v>
      </c>
      <c r="E60" s="572"/>
      <c r="F60" s="572"/>
      <c r="G60" s="572"/>
      <c r="H60" s="572"/>
      <c r="I60" s="572"/>
      <c r="J60" s="572"/>
      <c r="K60" s="572"/>
      <c r="L60" s="573"/>
      <c r="M60" s="36"/>
      <c r="N60" s="36"/>
      <c r="O60" s="36"/>
      <c r="Q60" s="482" t="s">
        <v>834</v>
      </c>
      <c r="R60" s="483"/>
      <c r="S60" s="483"/>
      <c r="T60" s="483"/>
      <c r="U60" s="483"/>
      <c r="V60" s="483"/>
      <c r="W60" s="483"/>
      <c r="X60" s="483"/>
      <c r="Y60" s="484"/>
      <c r="Z60" s="418" t="s">
        <v>198</v>
      </c>
      <c r="AA60" s="419"/>
    </row>
    <row r="61" spans="1:27" ht="16.5" customHeight="1" x14ac:dyDescent="0.3">
      <c r="A61" s="65" t="s">
        <v>56</v>
      </c>
      <c r="B61" s="43" t="e">
        <f>+VLOOKUP(A61,'Exchange Rate 1-2019'!$E$6:I158,2,FALSE)</f>
        <v>#N/A</v>
      </c>
      <c r="C61" s="43" t="e">
        <f>+VLOOKUP(A61,'Exchange Rate 1-2019'!$E$6:I158,4,FALSE)</f>
        <v>#N/A</v>
      </c>
      <c r="D61" s="560" t="s">
        <v>66</v>
      </c>
      <c r="E61" s="561"/>
      <c r="F61" s="561"/>
      <c r="G61" s="561"/>
      <c r="H61" s="561"/>
      <c r="I61" s="561"/>
      <c r="J61" s="561"/>
      <c r="K61" s="561"/>
      <c r="L61" s="562"/>
      <c r="M61" s="36"/>
      <c r="N61" s="36"/>
      <c r="O61" s="36"/>
      <c r="Q61" s="476">
        <v>1</v>
      </c>
      <c r="R61" s="477"/>
      <c r="S61" s="507" t="s">
        <v>29</v>
      </c>
      <c r="T61" s="507"/>
      <c r="U61" s="507"/>
      <c r="V61" s="507"/>
      <c r="W61" s="507"/>
      <c r="X61" s="485">
        <f>+IFERROR(Y37*F39,0)</f>
        <v>0</v>
      </c>
      <c r="Y61" s="503"/>
      <c r="Z61" s="424" t="e">
        <f>+X61/Y37</f>
        <v>#VALUE!</v>
      </c>
      <c r="AA61" s="425"/>
    </row>
    <row r="62" spans="1:27" ht="16.5" customHeight="1" x14ac:dyDescent="0.3">
      <c r="A62" s="65" t="s">
        <v>56</v>
      </c>
      <c r="B62" s="43" t="e">
        <f>+VLOOKUP(A62,'Exchange Rate 1-2019'!$E$6:I159,2,FALSE)</f>
        <v>#N/A</v>
      </c>
      <c r="C62" s="43" t="e">
        <f>+VLOOKUP(A62,'Exchange Rate 1-2019'!$E$6:I159,4,FALSE)</f>
        <v>#N/A</v>
      </c>
      <c r="D62" s="563"/>
      <c r="E62" s="564"/>
      <c r="F62" s="564"/>
      <c r="G62" s="564"/>
      <c r="H62" s="564"/>
      <c r="I62" s="564"/>
      <c r="J62" s="564"/>
      <c r="K62" s="564"/>
      <c r="L62" s="565"/>
      <c r="M62" s="36"/>
      <c r="N62" s="36"/>
      <c r="O62" s="36"/>
      <c r="Q62" s="476"/>
      <c r="R62" s="477"/>
      <c r="S62" s="507"/>
      <c r="T62" s="507"/>
      <c r="U62" s="507"/>
      <c r="V62" s="507"/>
      <c r="W62" s="507"/>
      <c r="X62" s="504"/>
      <c r="Y62" s="503"/>
      <c r="Z62" s="426"/>
      <c r="AA62" s="427"/>
    </row>
    <row r="63" spans="1:27" ht="16.5" customHeight="1" x14ac:dyDescent="0.3">
      <c r="A63" s="65" t="s">
        <v>56</v>
      </c>
      <c r="B63" s="43" t="e">
        <f>+VLOOKUP(A63,'Exchange Rate 1-2019'!$E$6:I160,2,FALSE)</f>
        <v>#N/A</v>
      </c>
      <c r="C63" s="43" t="e">
        <f>+VLOOKUP(A63,'Exchange Rate 1-2019'!$E$6:I160,4,FALSE)</f>
        <v>#N/A</v>
      </c>
      <c r="D63" s="563"/>
      <c r="E63" s="564"/>
      <c r="F63" s="564"/>
      <c r="G63" s="564"/>
      <c r="H63" s="564"/>
      <c r="I63" s="564"/>
      <c r="J63" s="564"/>
      <c r="K63" s="564"/>
      <c r="L63" s="565"/>
      <c r="M63" s="36"/>
      <c r="N63" s="36"/>
      <c r="O63" s="36"/>
      <c r="Q63" s="476"/>
      <c r="R63" s="477"/>
      <c r="S63" s="507"/>
      <c r="T63" s="507"/>
      <c r="U63" s="507"/>
      <c r="V63" s="507"/>
      <c r="W63" s="507"/>
      <c r="X63" s="504"/>
      <c r="Y63" s="503"/>
      <c r="Z63" s="426"/>
      <c r="AA63" s="427"/>
    </row>
    <row r="64" spans="1:27" ht="16.5" customHeight="1" thickBot="1" x14ac:dyDescent="0.35">
      <c r="A64" s="61" t="s">
        <v>18</v>
      </c>
      <c r="B64" s="47">
        <f>+VLOOKUP(A64,'Exchange Rate 1-2019'!$E$6:I161,2,FALSE)</f>
        <v>1</v>
      </c>
      <c r="C64" s="47" t="str">
        <f>+VLOOKUP(A64,'Exchange Rate 1-2019'!$E$6:I161,4,FALSE)</f>
        <v>Euro</v>
      </c>
      <c r="D64" s="563"/>
      <c r="E64" s="564"/>
      <c r="F64" s="564"/>
      <c r="G64" s="564"/>
      <c r="H64" s="564"/>
      <c r="I64" s="564"/>
      <c r="J64" s="564"/>
      <c r="K64" s="564"/>
      <c r="L64" s="565"/>
      <c r="M64" s="36"/>
      <c r="N64" s="36"/>
      <c r="O64" s="36"/>
      <c r="Q64" s="476"/>
      <c r="R64" s="477"/>
      <c r="S64" s="507"/>
      <c r="T64" s="507"/>
      <c r="U64" s="507"/>
      <c r="V64" s="507"/>
      <c r="W64" s="507"/>
      <c r="X64" s="504"/>
      <c r="Y64" s="503"/>
      <c r="Z64" s="428"/>
      <c r="AA64" s="429"/>
    </row>
    <row r="65" spans="1:27" x14ac:dyDescent="0.3">
      <c r="A65" s="61" t="s">
        <v>33</v>
      </c>
      <c r="B65" s="86">
        <f>+VLOOKUP(A65,'Exchange Rate 1-2019'!$E$6:I162,2,FALSE)</f>
        <v>1.9558</v>
      </c>
      <c r="C65" s="48" t="str">
        <f>+VLOOKUP(A65,'Exchange Rate 1-2019'!$E$6:I162,4,FALSE)</f>
        <v>Bulgarian lev</v>
      </c>
      <c r="D65" s="563"/>
      <c r="E65" s="564"/>
      <c r="F65" s="564"/>
      <c r="G65" s="564"/>
      <c r="H65" s="564"/>
      <c r="I65" s="564"/>
      <c r="J65" s="564"/>
      <c r="K65" s="564"/>
      <c r="L65" s="565"/>
      <c r="M65" s="36"/>
      <c r="N65" s="36"/>
      <c r="O65" s="36"/>
      <c r="Q65" s="476">
        <v>2</v>
      </c>
      <c r="R65" s="477"/>
      <c r="S65" s="507" t="s">
        <v>30</v>
      </c>
      <c r="T65" s="507"/>
      <c r="U65" s="507"/>
      <c r="V65" s="507"/>
      <c r="W65" s="507"/>
      <c r="X65" s="485">
        <f>+D39</f>
        <v>0</v>
      </c>
      <c r="Y65" s="505"/>
      <c r="Z65" s="430"/>
      <c r="AA65" s="431"/>
    </row>
    <row r="66" spans="1:27" ht="16.5" customHeight="1" x14ac:dyDescent="0.3">
      <c r="A66" s="61" t="s">
        <v>34</v>
      </c>
      <c r="B66" s="86">
        <f>+VLOOKUP(A66,'Exchange Rate 1-2019'!$E$6:I163,2,FALSE)</f>
        <v>25.777999999999999</v>
      </c>
      <c r="C66" s="48" t="str">
        <f>+VLOOKUP(A66,'Exchange Rate 1-2019'!$E$6:I163,4,FALSE)</f>
        <v>Czech koruna</v>
      </c>
      <c r="D66" s="563"/>
      <c r="E66" s="564"/>
      <c r="F66" s="564"/>
      <c r="G66" s="564"/>
      <c r="H66" s="564"/>
      <c r="I66" s="564"/>
      <c r="J66" s="564"/>
      <c r="K66" s="564"/>
      <c r="L66" s="565"/>
      <c r="M66" s="36"/>
      <c r="N66" s="36"/>
      <c r="O66" s="36"/>
      <c r="Q66" s="476"/>
      <c r="R66" s="477"/>
      <c r="S66" s="507"/>
      <c r="T66" s="507"/>
      <c r="U66" s="507"/>
      <c r="V66" s="507"/>
      <c r="W66" s="507"/>
      <c r="X66" s="506"/>
      <c r="Y66" s="505"/>
      <c r="Z66" s="432"/>
      <c r="AA66" s="433"/>
    </row>
    <row r="67" spans="1:27" x14ac:dyDescent="0.3">
      <c r="A67" s="61" t="s">
        <v>35</v>
      </c>
      <c r="B67" s="86">
        <f>+VLOOKUP(A67,'Exchange Rate 1-2019'!$E$6:I164,2,FALSE)</f>
        <v>7.4672999999999998</v>
      </c>
      <c r="C67" s="48" t="str">
        <f>+VLOOKUP(A67,'Exchange Rate 1-2019'!$E$6:I164,4,FALSE)</f>
        <v>Danish krone</v>
      </c>
      <c r="D67" s="563"/>
      <c r="E67" s="564"/>
      <c r="F67" s="564"/>
      <c r="G67" s="564"/>
      <c r="H67" s="564"/>
      <c r="I67" s="564"/>
      <c r="J67" s="564"/>
      <c r="K67" s="564"/>
      <c r="L67" s="565"/>
      <c r="M67" s="36"/>
      <c r="N67" s="36"/>
      <c r="O67" s="36"/>
      <c r="Q67" s="476"/>
      <c r="R67" s="477"/>
      <c r="S67" s="507"/>
      <c r="T67" s="507"/>
      <c r="U67" s="507"/>
      <c r="V67" s="507"/>
      <c r="W67" s="507"/>
      <c r="X67" s="506"/>
      <c r="Y67" s="505"/>
      <c r="Z67" s="432"/>
      <c r="AA67" s="433"/>
    </row>
    <row r="68" spans="1:27" ht="14.5" thickBot="1" x14ac:dyDescent="0.35">
      <c r="A68" s="61" t="s">
        <v>36</v>
      </c>
      <c r="B68" s="88">
        <f>+VLOOKUP(A68,'Exchange Rate 1-2019'!$E$6:I165,2,FALSE)</f>
        <v>321.61</v>
      </c>
      <c r="C68" s="48" t="str">
        <f>+VLOOKUP(A68,'Exchange Rate 1-2019'!$E$6:I165,4,FALSE)</f>
        <v>Hungarian forint</v>
      </c>
      <c r="D68" s="563"/>
      <c r="E68" s="564"/>
      <c r="F68" s="564"/>
      <c r="G68" s="564"/>
      <c r="H68" s="564"/>
      <c r="I68" s="564"/>
      <c r="J68" s="564"/>
      <c r="K68" s="564"/>
      <c r="L68" s="565"/>
      <c r="M68" s="36"/>
      <c r="N68" s="36"/>
      <c r="O68" s="36"/>
      <c r="Q68" s="476"/>
      <c r="R68" s="477"/>
      <c r="S68" s="507"/>
      <c r="T68" s="507"/>
      <c r="U68" s="507"/>
      <c r="V68" s="507"/>
      <c r="W68" s="507"/>
      <c r="X68" s="506"/>
      <c r="Y68" s="505"/>
      <c r="Z68" s="434"/>
      <c r="AA68" s="435"/>
    </row>
    <row r="69" spans="1:27" x14ac:dyDescent="0.3">
      <c r="A69" s="61" t="s">
        <v>21</v>
      </c>
      <c r="B69" s="86">
        <f>+VLOOKUP(A69,'Exchange Rate 1-2019'!$E$6:I166,2,FALSE)</f>
        <v>4.3028000000000004</v>
      </c>
      <c r="C69" s="48" t="str">
        <f>+VLOOKUP(A69,'Exchange Rate 1-2019'!$E$6:I166,4,FALSE)</f>
        <v>Polish zloty</v>
      </c>
      <c r="D69" s="563"/>
      <c r="E69" s="564"/>
      <c r="F69" s="564"/>
      <c r="G69" s="564"/>
      <c r="H69" s="564"/>
      <c r="I69" s="564"/>
      <c r="J69" s="564"/>
      <c r="K69" s="564"/>
      <c r="L69" s="565"/>
      <c r="M69" s="36"/>
      <c r="N69" s="36"/>
      <c r="O69" s="36"/>
      <c r="Q69" s="476">
        <v>3</v>
      </c>
      <c r="R69" s="477"/>
      <c r="S69" s="507" t="s">
        <v>31</v>
      </c>
      <c r="T69" s="507"/>
      <c r="U69" s="507"/>
      <c r="V69" s="507"/>
      <c r="W69" s="507"/>
      <c r="X69" s="500" t="e">
        <f>IF(B43="YES","N.A.",(Y37-O50-(Y37-((Y37*F39)+O50))*(1-F39)))</f>
        <v>#VALUE!</v>
      </c>
      <c r="Y69" s="501"/>
      <c r="Z69" s="475"/>
      <c r="AA69" s="431"/>
    </row>
    <row r="70" spans="1:27" x14ac:dyDescent="0.3">
      <c r="A70" s="61" t="s">
        <v>37</v>
      </c>
      <c r="B70" s="86">
        <f>+VLOOKUP(A70,'Exchange Rate 1-2019'!$E$6:I167,2,FALSE)</f>
        <v>4.6630000000000003</v>
      </c>
      <c r="C70" s="48" t="str">
        <f>+VLOOKUP(A70,'Exchange Rate 1-2019'!$E$6:I167,4,FALSE)</f>
        <v>Romanian Leu</v>
      </c>
      <c r="D70" s="563"/>
      <c r="E70" s="564"/>
      <c r="F70" s="564"/>
      <c r="G70" s="564"/>
      <c r="H70" s="564"/>
      <c r="I70" s="564"/>
      <c r="J70" s="564"/>
      <c r="K70" s="564"/>
      <c r="L70" s="565"/>
      <c r="M70" s="36"/>
      <c r="N70" s="36"/>
      <c r="O70" s="36"/>
      <c r="Q70" s="476"/>
      <c r="R70" s="477"/>
      <c r="S70" s="507"/>
      <c r="T70" s="507"/>
      <c r="U70" s="507"/>
      <c r="V70" s="507"/>
      <c r="W70" s="507"/>
      <c r="X70" s="502"/>
      <c r="Y70" s="501"/>
      <c r="Z70" s="432"/>
      <c r="AA70" s="433"/>
    </row>
    <row r="71" spans="1:27" x14ac:dyDescent="0.3">
      <c r="A71" s="61" t="s">
        <v>38</v>
      </c>
      <c r="B71" s="86">
        <f>+VLOOKUP(A71,'Exchange Rate 1-2019'!$E$6:I168,2,FALSE)</f>
        <v>10.2773</v>
      </c>
      <c r="C71" s="48" t="str">
        <f>+VLOOKUP(A71,'Exchange Rate 1-2019'!$E$6:I168,4,FALSE)</f>
        <v>Swedish krona</v>
      </c>
      <c r="D71" s="563"/>
      <c r="E71" s="564"/>
      <c r="F71" s="564"/>
      <c r="G71" s="564"/>
      <c r="H71" s="564"/>
      <c r="I71" s="564"/>
      <c r="J71" s="564"/>
      <c r="K71" s="564"/>
      <c r="L71" s="565"/>
      <c r="M71" s="36"/>
      <c r="N71" s="36"/>
      <c r="O71" s="36"/>
      <c r="Q71" s="476"/>
      <c r="R71" s="477"/>
      <c r="S71" s="507"/>
      <c r="T71" s="507"/>
      <c r="U71" s="507"/>
      <c r="V71" s="507"/>
      <c r="W71" s="507"/>
      <c r="X71" s="502"/>
      <c r="Y71" s="501"/>
      <c r="Z71" s="432"/>
      <c r="AA71" s="433"/>
    </row>
    <row r="72" spans="1:27" ht="14.5" thickBot="1" x14ac:dyDescent="0.35">
      <c r="A72" s="61" t="s">
        <v>20</v>
      </c>
      <c r="B72" s="86">
        <f>+VLOOKUP(A72,'Exchange Rate 1-2019'!$E$6:I169,2,FALSE)</f>
        <v>0.90273000000000003</v>
      </c>
      <c r="C72" s="48" t="str">
        <f>+VLOOKUP(A72,'Exchange Rate 1-2019'!$E$6:I169,4,FALSE)</f>
        <v>Pound sterling</v>
      </c>
      <c r="D72" s="563"/>
      <c r="E72" s="564"/>
      <c r="F72" s="564"/>
      <c r="G72" s="564"/>
      <c r="H72" s="564"/>
      <c r="I72" s="564"/>
      <c r="J72" s="564"/>
      <c r="K72" s="564"/>
      <c r="L72" s="565"/>
      <c r="M72" s="36"/>
      <c r="N72" s="36"/>
      <c r="O72" s="36"/>
      <c r="Q72" s="476"/>
      <c r="R72" s="477"/>
      <c r="S72" s="507"/>
      <c r="T72" s="507"/>
      <c r="U72" s="507"/>
      <c r="V72" s="507"/>
      <c r="W72" s="507"/>
      <c r="X72" s="502"/>
      <c r="Y72" s="501"/>
      <c r="Z72" s="434"/>
      <c r="AA72" s="435"/>
    </row>
    <row r="73" spans="1:27" x14ac:dyDescent="0.3">
      <c r="A73" s="61" t="s">
        <v>43</v>
      </c>
      <c r="B73" s="86">
        <f>+VLOOKUP(A73,'Exchange Rate 1-2019'!$E$6:I170,2,FALSE)</f>
        <v>7.4095000000000004</v>
      </c>
      <c r="C73" s="48" t="str">
        <f>+VLOOKUP(A73,'Exchange Rate 1-2019'!$E$6:I170,4,FALSE)</f>
        <v>Croatian kuna</v>
      </c>
      <c r="D73" s="563"/>
      <c r="E73" s="564"/>
      <c r="F73" s="564"/>
      <c r="G73" s="564"/>
      <c r="H73" s="564"/>
      <c r="I73" s="564"/>
      <c r="J73" s="564"/>
      <c r="K73" s="564"/>
      <c r="L73" s="565"/>
      <c r="M73" s="36"/>
      <c r="N73" s="36"/>
      <c r="O73" s="36"/>
      <c r="Q73" s="333" t="s">
        <v>86</v>
      </c>
      <c r="R73" s="332"/>
      <c r="S73" s="332"/>
      <c r="T73" s="332"/>
      <c r="U73" s="332"/>
      <c r="V73" s="332"/>
      <c r="W73" s="332"/>
      <c r="X73" s="346" t="e">
        <f>+MIN(X61,X65,X69)</f>
        <v>#VALUE!</v>
      </c>
      <c r="Y73" s="347"/>
      <c r="Z73" s="77"/>
      <c r="AA73" s="78"/>
    </row>
    <row r="74" spans="1:27" x14ac:dyDescent="0.3">
      <c r="A74" s="61" t="s">
        <v>45</v>
      </c>
      <c r="B74" s="86">
        <f>+VLOOKUP(A74,'Exchange Rate 1-2019'!$E$6:I171,2,FALSE)</f>
        <v>6.04</v>
      </c>
      <c r="C74" s="48" t="str">
        <f>+VLOOKUP(A74,'Exchange Rate 1-2019'!$E$6:I171,4,FALSE)</f>
        <v>Turkish lira</v>
      </c>
      <c r="D74" s="563"/>
      <c r="E74" s="564"/>
      <c r="F74" s="564"/>
      <c r="G74" s="564"/>
      <c r="H74" s="564"/>
      <c r="I74" s="564"/>
      <c r="J74" s="564"/>
      <c r="K74" s="564"/>
      <c r="L74" s="565"/>
      <c r="M74" s="36"/>
      <c r="N74" s="36"/>
      <c r="O74" s="36"/>
      <c r="Q74" s="333"/>
      <c r="R74" s="332"/>
      <c r="S74" s="332"/>
      <c r="T74" s="332"/>
      <c r="U74" s="332"/>
      <c r="V74" s="332"/>
      <c r="W74" s="332"/>
      <c r="X74" s="346"/>
      <c r="Y74" s="347"/>
      <c r="Z74" s="77"/>
      <c r="AA74" s="78"/>
    </row>
    <row r="75" spans="1:27" x14ac:dyDescent="0.3">
      <c r="A75" s="61" t="s">
        <v>46</v>
      </c>
      <c r="B75" s="87">
        <f>+VLOOKUP(A75,'Exchange Rate 1-2019'!$E$6:I172,2,FALSE)</f>
        <v>133.19999999999999</v>
      </c>
      <c r="C75" s="48" t="str">
        <f>+VLOOKUP(A75,'Exchange Rate 1-2019'!$E$6:I172,4,FALSE)</f>
        <v>Iceland króna</v>
      </c>
      <c r="D75" s="563"/>
      <c r="E75" s="564"/>
      <c r="F75" s="564"/>
      <c r="G75" s="564"/>
      <c r="H75" s="564"/>
      <c r="I75" s="564"/>
      <c r="J75" s="564"/>
      <c r="K75" s="564"/>
      <c r="L75" s="565"/>
      <c r="M75" s="36"/>
      <c r="N75" s="36"/>
      <c r="O75" s="36"/>
      <c r="Q75" s="336" t="str">
        <f>+C52</f>
        <v>PRE-FINANCING AMOUNT(S) RECEIVED / %</v>
      </c>
      <c r="R75" s="337"/>
      <c r="S75" s="337"/>
      <c r="T75" s="337"/>
      <c r="U75" s="337"/>
      <c r="V75" s="337"/>
      <c r="W75" s="337"/>
      <c r="X75" s="485">
        <f>+N52</f>
        <v>0</v>
      </c>
      <c r="Y75" s="486"/>
    </row>
    <row r="76" spans="1:27" ht="14.5" thickBot="1" x14ac:dyDescent="0.35">
      <c r="A76" s="62" t="s">
        <v>47</v>
      </c>
      <c r="B76" s="93">
        <f>+VLOOKUP(A76,'Exchange Rate 1-2019'!$E$6:I173,2,FALSE)</f>
        <v>9.9738000000000007</v>
      </c>
      <c r="C76" s="63" t="str">
        <f>+VLOOKUP(A76,'Exchange Rate 1-2019'!$E$6:I173,4,FALSE)</f>
        <v>Norwegian krone</v>
      </c>
      <c r="D76" s="566"/>
      <c r="E76" s="567"/>
      <c r="F76" s="567"/>
      <c r="G76" s="567"/>
      <c r="H76" s="567"/>
      <c r="I76" s="567"/>
      <c r="J76" s="567"/>
      <c r="K76" s="567"/>
      <c r="L76" s="568"/>
      <c r="M76" s="36"/>
      <c r="N76" s="36"/>
      <c r="O76" s="36"/>
      <c r="Q76" s="336"/>
      <c r="R76" s="337"/>
      <c r="S76" s="337"/>
      <c r="T76" s="337"/>
      <c r="U76" s="337"/>
      <c r="V76" s="337"/>
      <c r="W76" s="337"/>
      <c r="X76" s="487"/>
      <c r="Y76" s="488"/>
    </row>
    <row r="77" spans="1:27" ht="14.5" thickBot="1" x14ac:dyDescent="0.35">
      <c r="Q77" s="478" t="s">
        <v>87</v>
      </c>
      <c r="R77" s="479"/>
      <c r="S77" s="479"/>
      <c r="T77" s="479"/>
      <c r="U77" s="479"/>
      <c r="V77" s="479"/>
      <c r="W77" s="480"/>
      <c r="X77" s="489" t="e">
        <f>+X73-X75-X76</f>
        <v>#VALUE!</v>
      </c>
      <c r="Y77" s="490"/>
    </row>
    <row r="78" spans="1:27" hidden="1" x14ac:dyDescent="0.3"/>
    <row r="79" spans="1:27" hidden="1" x14ac:dyDescent="0.3"/>
    <row r="80" spans="1:27"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t="6.75" hidden="1" customHeight="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x14ac:dyDescent="0.3"/>
  </sheetData>
  <sheetProtection algorithmName="SHA-512" hashValue="IgptlzfSYMuXUkRejZaAAaZKdsH741Foa5h47dpTN8BLXwPeazsdF2CqHAYQinNHz+f5Dm1CxXJvdEEbwJ4x5Q==" saltValue="p/Slr4cUsWXmj5ZIH4uGbQ==" spinCount="100000" sheet="1" selectLockedCells="1"/>
  <protectedRanges>
    <protectedRange sqref="C67:C68 A76:C76 A67:A68 A70:A75 C70:C75 A61:C63" name="Range1_1"/>
  </protectedRanges>
  <sortState ref="A49:C81">
    <sortCondition ref="A49"/>
  </sortState>
  <dataConsolidate/>
  <customSheetViews>
    <customSheetView guid="{5E9378FA-FE55-4445-AD38-912453231B36}" fitToPage="1" hiddenColumns="1" topLeftCell="G13">
      <selection activeCell="R31" sqref="R31"/>
      <pageMargins left="0.15748031496062992" right="0.15748031496062992" top="0.6692913385826772" bottom="0.62992125984251968" header="0.51181102362204722" footer="0.51181102362204722"/>
      <pageSetup paperSize="9" scale="58" orientation="portrait" r:id="rId1"/>
      <headerFooter alignWithMargins="0"/>
    </customSheetView>
    <customSheetView guid="{BFD2E6FE-1F33-48F4-97D0-F9F57918DFAD}" fitToPage="1" hiddenColumns="1" topLeftCell="A13">
      <selection activeCell="R31" sqref="R31"/>
      <pageMargins left="0.15748031496062992" right="0.15748031496062992" top="0.6692913385826772" bottom="0.62992125984251968" header="0.51181102362204722" footer="0.51181102362204722"/>
      <pageSetup paperSize="9" scale="58" orientation="portrait" r:id="rId2"/>
      <headerFooter alignWithMargins="0"/>
    </customSheetView>
    <customSheetView guid="{098D67FF-B60F-4658-BACC-7A3289279B42}" fitToPage="1" hiddenColumns="1" topLeftCell="G13">
      <selection activeCell="R31" sqref="R31"/>
      <pageMargins left="0.15748031496062992" right="0.15748031496062992" top="0.6692913385826772" bottom="0.62992125984251968" header="0.51181102362204722" footer="0.51181102362204722"/>
      <pageSetup paperSize="9" scale="58" orientation="portrait" r:id="rId3"/>
      <headerFooter alignWithMargins="0"/>
    </customSheetView>
    <customSheetView guid="{FDCDECFE-9525-4041-9738-768914BE7E43}" fitToPage="1" hiddenColumns="1" topLeftCell="G13">
      <selection activeCell="R31" sqref="R31"/>
      <pageMargins left="0.15748031496062992" right="0.15748031496062992" top="0.6692913385826772" bottom="0.62992125984251968" header="0.51181102362204722" footer="0.51181102362204722"/>
      <pageSetup paperSize="9" scale="58" orientation="portrait" r:id="rId4"/>
      <headerFooter alignWithMargins="0"/>
    </customSheetView>
  </customSheetViews>
  <mergeCells count="141">
    <mergeCell ref="T21:T23"/>
    <mergeCell ref="A28:C28"/>
    <mergeCell ref="D31:E31"/>
    <mergeCell ref="H31:I31"/>
    <mergeCell ref="L31:M31"/>
    <mergeCell ref="L30:M30"/>
    <mergeCell ref="D29:E29"/>
    <mergeCell ref="L28:M28"/>
    <mergeCell ref="H30:I30"/>
    <mergeCell ref="H27:I27"/>
    <mergeCell ref="X27:X30"/>
    <mergeCell ref="Y27:Y30"/>
    <mergeCell ref="A27:C27"/>
    <mergeCell ref="R21:R23"/>
    <mergeCell ref="C17:N17"/>
    <mergeCell ref="D61:L76"/>
    <mergeCell ref="A59:L59"/>
    <mergeCell ref="D60:L60"/>
    <mergeCell ref="A39:C39"/>
    <mergeCell ref="D39:E39"/>
    <mergeCell ref="A41:C41"/>
    <mergeCell ref="A19:B19"/>
    <mergeCell ref="L35:M35"/>
    <mergeCell ref="D37:E37"/>
    <mergeCell ref="H37:I37"/>
    <mergeCell ref="L37:M37"/>
    <mergeCell ref="A23:C23"/>
    <mergeCell ref="L25:M25"/>
    <mergeCell ref="C50:L50"/>
    <mergeCell ref="V21:V23"/>
    <mergeCell ref="A21:C21"/>
    <mergeCell ref="O21:O23"/>
    <mergeCell ref="D25:E25"/>
    <mergeCell ref="S21:S23"/>
    <mergeCell ref="D33:E33"/>
    <mergeCell ref="H33:I33"/>
    <mergeCell ref="D35:E35"/>
    <mergeCell ref="C18:N18"/>
    <mergeCell ref="D21:E23"/>
    <mergeCell ref="H21:I23"/>
    <mergeCell ref="L21:M23"/>
    <mergeCell ref="D27:E27"/>
    <mergeCell ref="H28:I28"/>
    <mergeCell ref="A29:C29"/>
    <mergeCell ref="A30:C30"/>
    <mergeCell ref="A31:C31"/>
    <mergeCell ref="L33:M33"/>
    <mergeCell ref="D28:E28"/>
    <mergeCell ref="D30:E30"/>
    <mergeCell ref="H29:I29"/>
    <mergeCell ref="L29:M29"/>
    <mergeCell ref="L27:M27"/>
    <mergeCell ref="H25:I25"/>
    <mergeCell ref="A35:C35"/>
    <mergeCell ref="H35:I35"/>
    <mergeCell ref="C16:N16"/>
    <mergeCell ref="B7:L7"/>
    <mergeCell ref="B8:L8"/>
    <mergeCell ref="B9:L9"/>
    <mergeCell ref="A13:B13"/>
    <mergeCell ref="C13:N13"/>
    <mergeCell ref="A12:N12"/>
    <mergeCell ref="C15:N15"/>
    <mergeCell ref="Q17:Y18"/>
    <mergeCell ref="Z69:AA72"/>
    <mergeCell ref="Q61:R64"/>
    <mergeCell ref="Q65:R68"/>
    <mergeCell ref="Q69:R72"/>
    <mergeCell ref="Q73:W74"/>
    <mergeCell ref="Q75:W75"/>
    <mergeCell ref="Q76:W76"/>
    <mergeCell ref="Q77:W77"/>
    <mergeCell ref="R14:Y14"/>
    <mergeCell ref="Q60:Y60"/>
    <mergeCell ref="S37:X37"/>
    <mergeCell ref="X73:Y74"/>
    <mergeCell ref="X75:Y75"/>
    <mergeCell ref="X76:Y76"/>
    <mergeCell ref="X77:Y77"/>
    <mergeCell ref="W21:W23"/>
    <mergeCell ref="Y21:Y23"/>
    <mergeCell ref="U21:U23"/>
    <mergeCell ref="X69:Y72"/>
    <mergeCell ref="X61:Y64"/>
    <mergeCell ref="X65:Y68"/>
    <mergeCell ref="S61:W64"/>
    <mergeCell ref="S65:W68"/>
    <mergeCell ref="S69:W72"/>
    <mergeCell ref="A2:N2"/>
    <mergeCell ref="A3:N3"/>
    <mergeCell ref="S35:V35"/>
    <mergeCell ref="S38:X38"/>
    <mergeCell ref="Y39:Y40"/>
    <mergeCell ref="S39:X40"/>
    <mergeCell ref="Z61:AA64"/>
    <mergeCell ref="Z60:AA60"/>
    <mergeCell ref="Z65:AA68"/>
    <mergeCell ref="W19:X20"/>
    <mergeCell ref="Y19:Y20"/>
    <mergeCell ref="X21:X23"/>
    <mergeCell ref="W27:W30"/>
    <mergeCell ref="Q21:Q23"/>
    <mergeCell ref="C19:N19"/>
    <mergeCell ref="A25:C25"/>
    <mergeCell ref="T19:V20"/>
    <mergeCell ref="B6:L6"/>
    <mergeCell ref="A11:M11"/>
    <mergeCell ref="A17:B17"/>
    <mergeCell ref="C14:D14"/>
    <mergeCell ref="E14:H14"/>
    <mergeCell ref="I14:K14"/>
    <mergeCell ref="M14:N14"/>
    <mergeCell ref="N50:O50"/>
    <mergeCell ref="C52:F52"/>
    <mergeCell ref="N52:O52"/>
    <mergeCell ref="C54:F55"/>
    <mergeCell ref="N54:O55"/>
    <mergeCell ref="A42:O42"/>
    <mergeCell ref="A43:A45"/>
    <mergeCell ref="B43:B45"/>
    <mergeCell ref="C43:O45"/>
    <mergeCell ref="A46:O46"/>
    <mergeCell ref="A47:A49"/>
    <mergeCell ref="B47:B49"/>
    <mergeCell ref="C47:O47"/>
    <mergeCell ref="C48:L48"/>
    <mergeCell ref="N48:O48"/>
    <mergeCell ref="C49:L49"/>
    <mergeCell ref="N49:O49"/>
    <mergeCell ref="H52:M55"/>
    <mergeCell ref="C53:F53"/>
    <mergeCell ref="N53:O53"/>
    <mergeCell ref="Q44:W45"/>
    <mergeCell ref="X44:Y45"/>
    <mergeCell ref="Q46:W46"/>
    <mergeCell ref="X46:Y46"/>
    <mergeCell ref="Q47:W47"/>
    <mergeCell ref="X47:Y47"/>
    <mergeCell ref="Q48:W49"/>
    <mergeCell ref="X48:Y49"/>
    <mergeCell ref="Q43:Y43"/>
  </mergeCells>
  <phoneticPr fontId="1" type="noConversion"/>
  <conditionalFormatting sqref="A19 E14 L14 A13:B18">
    <cfRule type="expression" dxfId="26" priority="5">
      <formula>$A$12="Compulsory information to be filled in before completing the other sheets"</formula>
    </cfRule>
  </conditionalFormatting>
  <conditionalFormatting sqref="N48:O49">
    <cfRule type="expression" dxfId="25" priority="1">
      <formula>$B$47="NO"</formula>
    </cfRule>
  </conditionalFormatting>
  <dataValidations count="4">
    <dataValidation type="date" operator="greaterThan" allowBlank="1" showInputMessage="1" showErrorMessage="1" sqref="M14:N14">
      <formula1>Start_Date</formula1>
    </dataValidation>
    <dataValidation type="list" allowBlank="1" showInputMessage="1" showErrorMessage="1" sqref="C13:N13">
      <formula1>"Progress, Final"</formula1>
    </dataValidation>
    <dataValidation type="whole" operator="lessThan" allowBlank="1" showInputMessage="1" showErrorMessage="1" sqref="J35 J25 J27:J31">
      <formula1>15</formula1>
    </dataValidation>
    <dataValidation type="list" allowBlank="1" showInputMessage="1" showErrorMessage="1" sqref="B43:B45 B47">
      <formula1>"To be completed,YES,NO"</formula1>
    </dataValidation>
  </dataValidations>
  <printOptions horizontalCentered="1"/>
  <pageMargins left="0.15748031496062992" right="0.15748031496062992" top="0.15748031496062992" bottom="0.59055118110236227" header="0.15748031496062992" footer="0.39370078740157483"/>
  <pageSetup paperSize="9" scale="57" orientation="portrait" r:id="rId5"/>
  <headerFooter alignWithMargins="0">
    <oddFooter>&amp;C&amp;P/&amp;N&amp;R&amp;F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'Country code'!$B$3:$B$49</xm:f>
          </x14:formula1>
          <xm:sqref>C19:N19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B1:H190"/>
  <sheetViews>
    <sheetView workbookViewId="0">
      <selection activeCell="B1" sqref="B1:G1"/>
    </sheetView>
  </sheetViews>
  <sheetFormatPr defaultRowHeight="12.5" x14ac:dyDescent="0.25"/>
  <cols>
    <col min="1" max="1" width="3.1796875" customWidth="1"/>
    <col min="2" max="2" width="48.81640625" customWidth="1"/>
    <col min="3" max="3" width="9" customWidth="1"/>
    <col min="4" max="4" width="32" customWidth="1"/>
    <col min="5" max="5" width="9.7265625" customWidth="1"/>
    <col min="6" max="6" width="20.26953125" customWidth="1"/>
    <col min="7" max="7" width="11" customWidth="1"/>
    <col min="8" max="8" width="35.7265625" bestFit="1" customWidth="1"/>
  </cols>
  <sheetData>
    <row r="1" spans="2:8" ht="23.25" customHeight="1" x14ac:dyDescent="0.4">
      <c r="B1" s="776" t="s">
        <v>868</v>
      </c>
      <c r="C1" s="777"/>
      <c r="D1" s="777"/>
      <c r="E1" s="777"/>
      <c r="F1" s="777"/>
      <c r="G1" s="777"/>
    </row>
    <row r="2" spans="2:8" ht="87.65" customHeight="1" x14ac:dyDescent="0.35">
      <c r="B2" s="778" t="s">
        <v>212</v>
      </c>
      <c r="C2" s="777"/>
      <c r="D2" s="777"/>
      <c r="E2" s="777"/>
      <c r="F2" s="777"/>
      <c r="G2" s="777"/>
    </row>
    <row r="3" spans="2:8" ht="13" thickBot="1" x14ac:dyDescent="0.3">
      <c r="B3" s="281"/>
      <c r="C3" s="281"/>
      <c r="D3" s="281"/>
      <c r="E3" s="281"/>
      <c r="F3" s="281"/>
      <c r="G3" s="281"/>
    </row>
    <row r="4" spans="2:8" ht="28.5" thickBot="1" x14ac:dyDescent="0.3">
      <c r="B4" s="286" t="s">
        <v>0</v>
      </c>
      <c r="C4" s="286" t="s">
        <v>213</v>
      </c>
      <c r="D4" s="286" t="s">
        <v>214</v>
      </c>
      <c r="E4" s="286" t="s">
        <v>215</v>
      </c>
      <c r="F4" s="286" t="s">
        <v>216</v>
      </c>
      <c r="G4" s="286" t="s">
        <v>217</v>
      </c>
    </row>
    <row r="5" spans="2:8" ht="12.75" customHeight="1" x14ac:dyDescent="0.35">
      <c r="B5" s="779" t="s">
        <v>218</v>
      </c>
      <c r="C5" s="777"/>
      <c r="D5" s="777"/>
      <c r="E5" s="777"/>
      <c r="F5" s="777"/>
      <c r="G5" s="779" t="s">
        <v>219</v>
      </c>
    </row>
    <row r="6" spans="2:8" ht="14.5" x14ac:dyDescent="0.35">
      <c r="B6" s="287" t="s">
        <v>220</v>
      </c>
      <c r="C6" s="288" t="s">
        <v>110</v>
      </c>
      <c r="D6" s="287" t="s">
        <v>42</v>
      </c>
      <c r="E6" s="288" t="s">
        <v>18</v>
      </c>
      <c r="F6" s="285">
        <v>1</v>
      </c>
      <c r="G6" s="289" t="s">
        <v>221</v>
      </c>
      <c r="H6" t="str">
        <f>+D6</f>
        <v>Euro</v>
      </c>
    </row>
    <row r="7" spans="2:8" ht="14.5" x14ac:dyDescent="0.35">
      <c r="B7" s="287" t="s">
        <v>222</v>
      </c>
      <c r="C7" s="288" t="s">
        <v>112</v>
      </c>
      <c r="D7" s="287" t="s">
        <v>223</v>
      </c>
      <c r="E7" s="288" t="s">
        <v>33</v>
      </c>
      <c r="F7" s="285">
        <v>1.9558</v>
      </c>
      <c r="G7" s="289" t="s">
        <v>219</v>
      </c>
      <c r="H7" t="str">
        <f t="shared" ref="H7:H70" si="0">+D7</f>
        <v>Bulgarian lev</v>
      </c>
    </row>
    <row r="8" spans="2:8" ht="14.5" x14ac:dyDescent="0.35">
      <c r="B8" s="287" t="s">
        <v>224</v>
      </c>
      <c r="C8" s="288" t="s">
        <v>172</v>
      </c>
      <c r="D8" s="287" t="s">
        <v>225</v>
      </c>
      <c r="E8" s="288" t="s">
        <v>43</v>
      </c>
      <c r="F8" s="285">
        <v>7.4095000000000004</v>
      </c>
      <c r="G8" s="289" t="s">
        <v>219</v>
      </c>
      <c r="H8" t="str">
        <f t="shared" si="0"/>
        <v>Croatian kuna</v>
      </c>
    </row>
    <row r="9" spans="2:8" ht="14.5" x14ac:dyDescent="0.35">
      <c r="B9" s="287" t="s">
        <v>226</v>
      </c>
      <c r="C9" s="288" t="s">
        <v>114</v>
      </c>
      <c r="D9" s="287" t="s">
        <v>39</v>
      </c>
      <c r="E9" s="288" t="s">
        <v>34</v>
      </c>
      <c r="F9" s="285">
        <v>25.777999999999999</v>
      </c>
      <c r="G9" s="289" t="s">
        <v>219</v>
      </c>
      <c r="H9" t="str">
        <f t="shared" si="0"/>
        <v>Czech koruna</v>
      </c>
    </row>
    <row r="10" spans="2:8" ht="14.5" x14ac:dyDescent="0.35">
      <c r="B10" s="287" t="s">
        <v>227</v>
      </c>
      <c r="C10" s="288" t="s">
        <v>116</v>
      </c>
      <c r="D10" s="287" t="s">
        <v>40</v>
      </c>
      <c r="E10" s="288" t="s">
        <v>35</v>
      </c>
      <c r="F10" s="285">
        <v>7.4672999999999998</v>
      </c>
      <c r="G10" s="289" t="s">
        <v>228</v>
      </c>
      <c r="H10" t="str">
        <f t="shared" si="0"/>
        <v>Danish krone</v>
      </c>
    </row>
    <row r="11" spans="2:8" ht="14.5" x14ac:dyDescent="0.35">
      <c r="B11" s="287" t="s">
        <v>229</v>
      </c>
      <c r="C11" s="288" t="s">
        <v>140</v>
      </c>
      <c r="D11" s="287" t="s">
        <v>230</v>
      </c>
      <c r="E11" s="288" t="s">
        <v>36</v>
      </c>
      <c r="F11" s="285">
        <v>321.61</v>
      </c>
      <c r="G11" s="289" t="s">
        <v>219</v>
      </c>
      <c r="H11" t="str">
        <f t="shared" si="0"/>
        <v>Hungarian forint</v>
      </c>
    </row>
    <row r="12" spans="2:8" ht="14.5" x14ac:dyDescent="0.35">
      <c r="B12" s="287" t="s">
        <v>231</v>
      </c>
      <c r="C12" s="288" t="s">
        <v>152</v>
      </c>
      <c r="D12" s="287" t="s">
        <v>232</v>
      </c>
      <c r="E12" s="288" t="s">
        <v>21</v>
      </c>
      <c r="F12" s="285">
        <v>4.3028000000000004</v>
      </c>
      <c r="G12" s="289" t="s">
        <v>219</v>
      </c>
      <c r="H12" t="str">
        <f t="shared" si="0"/>
        <v>Polish zloty</v>
      </c>
    </row>
    <row r="13" spans="2:8" ht="14.5" x14ac:dyDescent="0.35">
      <c r="B13" s="287" t="s">
        <v>233</v>
      </c>
      <c r="C13" s="288" t="s">
        <v>156</v>
      </c>
      <c r="D13" s="287" t="s">
        <v>234</v>
      </c>
      <c r="E13" s="288" t="s">
        <v>37</v>
      </c>
      <c r="F13" s="285">
        <v>4.6630000000000003</v>
      </c>
      <c r="G13" s="289" t="s">
        <v>219</v>
      </c>
      <c r="H13" t="str">
        <f t="shared" si="0"/>
        <v>Romanian Leu</v>
      </c>
    </row>
    <row r="14" spans="2:8" ht="14.5" x14ac:dyDescent="0.35">
      <c r="B14" s="287" t="s">
        <v>235</v>
      </c>
      <c r="C14" s="288" t="s">
        <v>164</v>
      </c>
      <c r="D14" s="287" t="s">
        <v>41</v>
      </c>
      <c r="E14" s="288" t="s">
        <v>38</v>
      </c>
      <c r="F14" s="285">
        <v>10.2773</v>
      </c>
      <c r="G14" s="289" t="s">
        <v>219</v>
      </c>
      <c r="H14" t="str">
        <f t="shared" si="0"/>
        <v>Swedish krona</v>
      </c>
    </row>
    <row r="15" spans="2:8" ht="14.5" x14ac:dyDescent="0.35">
      <c r="B15" s="287" t="s">
        <v>236</v>
      </c>
      <c r="C15" s="288" t="s">
        <v>237</v>
      </c>
      <c r="D15" s="287" t="s">
        <v>44</v>
      </c>
      <c r="E15" s="288" t="s">
        <v>20</v>
      </c>
      <c r="F15" s="285">
        <v>0.90273000000000003</v>
      </c>
      <c r="G15" s="289" t="s">
        <v>238</v>
      </c>
      <c r="H15" t="str">
        <f t="shared" si="0"/>
        <v>Pound sterling</v>
      </c>
    </row>
    <row r="16" spans="2:8" ht="14.5" x14ac:dyDescent="0.35">
      <c r="B16" s="287" t="s">
        <v>239</v>
      </c>
      <c r="C16" s="288" t="s">
        <v>240</v>
      </c>
      <c r="D16" s="287" t="s">
        <v>241</v>
      </c>
      <c r="E16" s="288" t="s">
        <v>242</v>
      </c>
      <c r="F16" s="285">
        <v>1.6214999999999999</v>
      </c>
      <c r="G16" s="289" t="s">
        <v>243</v>
      </c>
      <c r="H16" t="str">
        <f t="shared" si="0"/>
        <v>Australian dollar</v>
      </c>
    </row>
    <row r="17" spans="2:8" ht="14.5" x14ac:dyDescent="0.35">
      <c r="B17" s="287" t="s">
        <v>244</v>
      </c>
      <c r="C17" s="288" t="s">
        <v>245</v>
      </c>
      <c r="D17" s="287" t="s">
        <v>246</v>
      </c>
      <c r="E17" s="288" t="s">
        <v>247</v>
      </c>
      <c r="F17" s="285">
        <v>4.4427000000000003</v>
      </c>
      <c r="G17" s="289" t="s">
        <v>248</v>
      </c>
      <c r="H17" t="str">
        <f t="shared" si="0"/>
        <v>Brazilian real</v>
      </c>
    </row>
    <row r="18" spans="2:8" ht="14.5" x14ac:dyDescent="0.35">
      <c r="B18" s="287" t="s">
        <v>249</v>
      </c>
      <c r="C18" s="288" t="s">
        <v>250</v>
      </c>
      <c r="D18" s="287" t="s">
        <v>251</v>
      </c>
      <c r="E18" s="288" t="s">
        <v>252</v>
      </c>
      <c r="F18" s="285">
        <v>1.5602</v>
      </c>
      <c r="G18" s="289" t="s">
        <v>219</v>
      </c>
      <c r="H18" t="str">
        <f t="shared" si="0"/>
        <v>Canadian dollar</v>
      </c>
    </row>
    <row r="19" spans="2:8" ht="14.5" x14ac:dyDescent="0.35">
      <c r="B19" s="287" t="s">
        <v>253</v>
      </c>
      <c r="C19" s="288" t="s">
        <v>254</v>
      </c>
      <c r="D19" s="287" t="s">
        <v>255</v>
      </c>
      <c r="E19" s="288" t="s">
        <v>256</v>
      </c>
      <c r="F19" s="285">
        <v>7.8777999999999997</v>
      </c>
      <c r="G19" s="289" t="s">
        <v>257</v>
      </c>
      <c r="H19" t="str">
        <f t="shared" si="0"/>
        <v>Chinese Yuan Renminbi</v>
      </c>
    </row>
    <row r="20" spans="2:8" ht="14.5" x14ac:dyDescent="0.35">
      <c r="B20" s="287" t="s">
        <v>258</v>
      </c>
      <c r="C20" s="288" t="s">
        <v>259</v>
      </c>
      <c r="D20" s="287" t="s">
        <v>260</v>
      </c>
      <c r="E20" s="288" t="s">
        <v>261</v>
      </c>
      <c r="F20" s="285">
        <v>8.9716000000000005</v>
      </c>
      <c r="G20" s="289" t="s">
        <v>219</v>
      </c>
      <c r="H20" t="str">
        <f t="shared" si="0"/>
        <v>Hong Kong dollar</v>
      </c>
    </row>
    <row r="21" spans="2:8" ht="14.5" x14ac:dyDescent="0.35">
      <c r="B21" s="287" t="s">
        <v>520</v>
      </c>
      <c r="C21" s="288" t="s">
        <v>168</v>
      </c>
      <c r="D21" s="287" t="s">
        <v>521</v>
      </c>
      <c r="E21" s="288" t="s">
        <v>46</v>
      </c>
      <c r="F21" s="285">
        <v>133.19999999999999</v>
      </c>
      <c r="G21" s="289" t="s">
        <v>286</v>
      </c>
      <c r="H21" t="str">
        <f t="shared" si="0"/>
        <v>Iceland króna</v>
      </c>
    </row>
    <row r="22" spans="2:8" ht="14.5" x14ac:dyDescent="0.35">
      <c r="B22" s="287" t="s">
        <v>262</v>
      </c>
      <c r="C22" s="288" t="s">
        <v>263</v>
      </c>
      <c r="D22" s="287" t="s">
        <v>264</v>
      </c>
      <c r="E22" s="288" t="s">
        <v>265</v>
      </c>
      <c r="F22" s="285">
        <v>80.225499999999997</v>
      </c>
      <c r="G22" s="289" t="s">
        <v>219</v>
      </c>
      <c r="H22" t="str">
        <f t="shared" si="0"/>
        <v>Indian rupee</v>
      </c>
    </row>
    <row r="23" spans="2:8" ht="14.5" x14ac:dyDescent="0.35">
      <c r="B23" s="287" t="s">
        <v>266</v>
      </c>
      <c r="C23" s="288" t="s">
        <v>267</v>
      </c>
      <c r="D23" s="287" t="s">
        <v>268</v>
      </c>
      <c r="E23" s="288" t="s">
        <v>269</v>
      </c>
      <c r="F23" s="285">
        <v>16639.28</v>
      </c>
      <c r="G23" s="289" t="s">
        <v>219</v>
      </c>
      <c r="H23" t="str">
        <f t="shared" si="0"/>
        <v>Indonesian rupiah</v>
      </c>
    </row>
    <row r="24" spans="2:8" ht="14.5" x14ac:dyDescent="0.35">
      <c r="B24" s="287" t="s">
        <v>532</v>
      </c>
      <c r="C24" s="288" t="s">
        <v>533</v>
      </c>
      <c r="D24" s="287" t="s">
        <v>534</v>
      </c>
      <c r="E24" s="288" t="s">
        <v>535</v>
      </c>
      <c r="F24" s="285">
        <v>4.3128000000000002</v>
      </c>
      <c r="G24" s="289" t="s">
        <v>219</v>
      </c>
      <c r="H24" t="str">
        <f t="shared" si="0"/>
        <v>New Israeli shekel</v>
      </c>
    </row>
    <row r="25" spans="2:8" ht="14.5" x14ac:dyDescent="0.35">
      <c r="B25" s="287" t="s">
        <v>270</v>
      </c>
      <c r="C25" s="288" t="s">
        <v>271</v>
      </c>
      <c r="D25" s="287" t="s">
        <v>272</v>
      </c>
      <c r="E25" s="288" t="s">
        <v>273</v>
      </c>
      <c r="F25" s="285">
        <v>126.4</v>
      </c>
      <c r="G25" s="289" t="s">
        <v>219</v>
      </c>
      <c r="H25" t="str">
        <f t="shared" si="0"/>
        <v>Japanese yen</v>
      </c>
    </row>
    <row r="26" spans="2:8" ht="14.5" x14ac:dyDescent="0.35">
      <c r="B26" s="287" t="s">
        <v>274</v>
      </c>
      <c r="C26" s="288" t="s">
        <v>275</v>
      </c>
      <c r="D26" s="287" t="s">
        <v>276</v>
      </c>
      <c r="E26" s="288" t="s">
        <v>277</v>
      </c>
      <c r="F26" s="285">
        <v>4.7556000000000003</v>
      </c>
      <c r="G26" s="289" t="s">
        <v>219</v>
      </c>
      <c r="H26" t="str">
        <f t="shared" si="0"/>
        <v>Malaysian ringgit</v>
      </c>
    </row>
    <row r="27" spans="2:8" ht="14.5" x14ac:dyDescent="0.35">
      <c r="B27" s="287" t="s">
        <v>278</v>
      </c>
      <c r="C27" s="288" t="s">
        <v>279</v>
      </c>
      <c r="D27" s="287" t="s">
        <v>280</v>
      </c>
      <c r="E27" s="288" t="s">
        <v>281</v>
      </c>
      <c r="F27" s="285">
        <v>22.555399999999999</v>
      </c>
      <c r="G27" s="289" t="s">
        <v>219</v>
      </c>
      <c r="H27" t="str">
        <f t="shared" si="0"/>
        <v>Mexican peso</v>
      </c>
    </row>
    <row r="28" spans="2:8" ht="14.5" x14ac:dyDescent="0.35">
      <c r="B28" s="287" t="s">
        <v>282</v>
      </c>
      <c r="C28" s="288" t="s">
        <v>283</v>
      </c>
      <c r="D28" s="287" t="s">
        <v>284</v>
      </c>
      <c r="E28" s="288" t="s">
        <v>285</v>
      </c>
      <c r="F28" s="285">
        <v>1.706</v>
      </c>
      <c r="G28" s="289" t="s">
        <v>288</v>
      </c>
      <c r="H28" t="str">
        <f t="shared" si="0"/>
        <v>New Zealand dollar</v>
      </c>
    </row>
    <row r="29" spans="2:8" ht="14.5" x14ac:dyDescent="0.35">
      <c r="B29" s="287" t="s">
        <v>287</v>
      </c>
      <c r="C29" s="288" t="s">
        <v>170</v>
      </c>
      <c r="D29" s="287" t="s">
        <v>48</v>
      </c>
      <c r="E29" s="288" t="s">
        <v>47</v>
      </c>
      <c r="F29" s="285">
        <v>9.9738000000000007</v>
      </c>
      <c r="G29" s="289" t="s">
        <v>296</v>
      </c>
      <c r="H29" t="str">
        <f t="shared" si="0"/>
        <v>Norwegian krone</v>
      </c>
    </row>
    <row r="30" spans="2:8" ht="14.5" x14ac:dyDescent="0.35">
      <c r="B30" s="287" t="s">
        <v>289</v>
      </c>
      <c r="C30" s="288" t="s">
        <v>290</v>
      </c>
      <c r="D30" s="287" t="s">
        <v>846</v>
      </c>
      <c r="E30" s="288" t="s">
        <v>291</v>
      </c>
      <c r="F30" s="285">
        <v>60.281999999999996</v>
      </c>
      <c r="G30" s="289" t="s">
        <v>219</v>
      </c>
      <c r="H30" t="str">
        <f t="shared" si="0"/>
        <v>Philippine piso</v>
      </c>
    </row>
    <row r="31" spans="2:8" ht="14.5" x14ac:dyDescent="0.35">
      <c r="B31" s="287" t="s">
        <v>292</v>
      </c>
      <c r="C31" s="288" t="s">
        <v>293</v>
      </c>
      <c r="D31" s="287" t="s">
        <v>294</v>
      </c>
      <c r="E31" s="288" t="s">
        <v>295</v>
      </c>
      <c r="F31" s="285">
        <v>79.544499999999999</v>
      </c>
      <c r="G31" s="289" t="s">
        <v>313</v>
      </c>
      <c r="H31" t="str">
        <f t="shared" si="0"/>
        <v>Russian ruble</v>
      </c>
    </row>
    <row r="32" spans="2:8" ht="14.5" x14ac:dyDescent="0.35">
      <c r="B32" s="287" t="s">
        <v>297</v>
      </c>
      <c r="C32" s="288" t="s">
        <v>298</v>
      </c>
      <c r="D32" s="287" t="s">
        <v>299</v>
      </c>
      <c r="E32" s="288" t="s">
        <v>300</v>
      </c>
      <c r="F32" s="285">
        <v>1.5642</v>
      </c>
      <c r="G32" s="289" t="s">
        <v>219</v>
      </c>
      <c r="H32" t="str">
        <f t="shared" si="0"/>
        <v>Singapore dollar</v>
      </c>
    </row>
    <row r="33" spans="2:8" ht="14.5" x14ac:dyDescent="0.35">
      <c r="B33" s="287" t="s">
        <v>301</v>
      </c>
      <c r="C33" s="288" t="s">
        <v>302</v>
      </c>
      <c r="D33" s="287" t="s">
        <v>303</v>
      </c>
      <c r="E33" s="288" t="s">
        <v>304</v>
      </c>
      <c r="F33" s="285">
        <v>16.450600000000001</v>
      </c>
      <c r="G33" s="289" t="s">
        <v>219</v>
      </c>
      <c r="H33" t="str">
        <f t="shared" si="0"/>
        <v>South African rand</v>
      </c>
    </row>
    <row r="34" spans="2:8" ht="14.5" x14ac:dyDescent="0.35">
      <c r="B34" s="287" t="s">
        <v>305</v>
      </c>
      <c r="C34" s="288" t="s">
        <v>306</v>
      </c>
      <c r="D34" s="287" t="s">
        <v>307</v>
      </c>
      <c r="E34" s="288" t="s">
        <v>308</v>
      </c>
      <c r="F34" s="285">
        <v>1279.3499999999999</v>
      </c>
      <c r="G34" s="289" t="s">
        <v>219</v>
      </c>
      <c r="H34" t="str">
        <f t="shared" si="0"/>
        <v>South Korean won</v>
      </c>
    </row>
    <row r="35" spans="2:8" ht="14.5" x14ac:dyDescent="0.35">
      <c r="B35" s="287" t="s">
        <v>309</v>
      </c>
      <c r="C35" s="288" t="s">
        <v>310</v>
      </c>
      <c r="D35" s="287" t="s">
        <v>311</v>
      </c>
      <c r="E35" s="288" t="s">
        <v>312</v>
      </c>
      <c r="F35" s="285">
        <v>1.1227</v>
      </c>
      <c r="G35" s="289" t="s">
        <v>328</v>
      </c>
      <c r="H35" t="str">
        <f t="shared" si="0"/>
        <v>Swiss franc</v>
      </c>
    </row>
    <row r="36" spans="2:8" ht="14.5" x14ac:dyDescent="0.35">
      <c r="B36" s="287" t="s">
        <v>318</v>
      </c>
      <c r="C36" s="288" t="s">
        <v>319</v>
      </c>
      <c r="D36" s="287" t="s">
        <v>320</v>
      </c>
      <c r="E36" s="288" t="s">
        <v>321</v>
      </c>
      <c r="F36" s="285">
        <v>37.317</v>
      </c>
      <c r="G36" s="289" t="s">
        <v>219</v>
      </c>
      <c r="H36" t="str">
        <f t="shared" si="0"/>
        <v>Thai baht</v>
      </c>
    </row>
    <row r="37" spans="2:8" ht="14.5" x14ac:dyDescent="0.35">
      <c r="B37" s="287" t="s">
        <v>322</v>
      </c>
      <c r="C37" s="288" t="s">
        <v>174</v>
      </c>
      <c r="D37" s="287" t="s">
        <v>323</v>
      </c>
      <c r="E37" s="288" t="s">
        <v>45</v>
      </c>
      <c r="F37" s="285">
        <v>6.04</v>
      </c>
      <c r="G37" s="289" t="s">
        <v>219</v>
      </c>
      <c r="H37" t="str">
        <f t="shared" si="0"/>
        <v>Turkish lira</v>
      </c>
    </row>
    <row r="38" spans="2:8" ht="12.75" customHeight="1" x14ac:dyDescent="0.35">
      <c r="B38" s="287" t="s">
        <v>324</v>
      </c>
      <c r="C38" s="288" t="s">
        <v>325</v>
      </c>
      <c r="D38" s="287" t="s">
        <v>326</v>
      </c>
      <c r="E38" s="288" t="s">
        <v>327</v>
      </c>
      <c r="F38" s="285">
        <v>1.1454</v>
      </c>
      <c r="G38" s="289" t="s">
        <v>430</v>
      </c>
      <c r="H38" t="str">
        <f t="shared" si="0"/>
        <v>United States dollar</v>
      </c>
    </row>
    <row r="39" spans="2:8" ht="14.5" x14ac:dyDescent="0.35">
      <c r="B39" s="779" t="s">
        <v>329</v>
      </c>
      <c r="C39" s="777"/>
      <c r="D39" s="777"/>
      <c r="E39" s="777"/>
      <c r="F39" s="777"/>
      <c r="G39" s="779" t="s">
        <v>219</v>
      </c>
      <c r="H39">
        <f t="shared" si="0"/>
        <v>0</v>
      </c>
    </row>
    <row r="40" spans="2:8" ht="14.5" x14ac:dyDescent="0.35">
      <c r="B40" s="287" t="s">
        <v>497</v>
      </c>
      <c r="C40" s="288" t="s">
        <v>498</v>
      </c>
      <c r="D40" s="287" t="s">
        <v>499</v>
      </c>
      <c r="E40" s="288" t="s">
        <v>500</v>
      </c>
      <c r="F40" s="285">
        <v>0.90273000000000003</v>
      </c>
      <c r="G40" s="289" t="s">
        <v>219</v>
      </c>
      <c r="H40" t="str">
        <f t="shared" si="0"/>
        <v>Gibraltar pound</v>
      </c>
    </row>
    <row r="41" spans="2:8" ht="14.5" x14ac:dyDescent="0.35">
      <c r="B41" s="287" t="s">
        <v>330</v>
      </c>
      <c r="C41" s="288" t="s">
        <v>331</v>
      </c>
      <c r="D41" s="287" t="s">
        <v>332</v>
      </c>
      <c r="E41" s="288" t="s">
        <v>333</v>
      </c>
      <c r="F41" s="285">
        <v>86.084199999999996</v>
      </c>
      <c r="G41" s="289" t="s">
        <v>219</v>
      </c>
      <c r="H41" t="str">
        <f t="shared" si="0"/>
        <v>Afghan afghani</v>
      </c>
    </row>
    <row r="42" spans="2:8" ht="14.5" x14ac:dyDescent="0.35">
      <c r="B42" s="287" t="s">
        <v>334</v>
      </c>
      <c r="C42" s="288" t="s">
        <v>142</v>
      </c>
      <c r="D42" s="287" t="s">
        <v>335</v>
      </c>
      <c r="E42" s="288" t="s">
        <v>336</v>
      </c>
      <c r="F42" s="285">
        <v>123.03</v>
      </c>
      <c r="G42" s="289" t="s">
        <v>219</v>
      </c>
      <c r="H42" t="str">
        <f t="shared" si="0"/>
        <v>Albanian lek</v>
      </c>
    </row>
    <row r="43" spans="2:8" ht="14.5" x14ac:dyDescent="0.35">
      <c r="B43" s="287" t="s">
        <v>337</v>
      </c>
      <c r="C43" s="288" t="s">
        <v>338</v>
      </c>
      <c r="D43" s="287" t="s">
        <v>339</v>
      </c>
      <c r="E43" s="288" t="s">
        <v>340</v>
      </c>
      <c r="F43" s="285">
        <v>134.94370000000001</v>
      </c>
      <c r="G43" s="289" t="s">
        <v>219</v>
      </c>
      <c r="H43" t="str">
        <f t="shared" si="0"/>
        <v>Algerian dinar</v>
      </c>
    </row>
    <row r="44" spans="2:8" ht="14.5" x14ac:dyDescent="0.35">
      <c r="B44" s="287" t="s">
        <v>341</v>
      </c>
      <c r="C44" s="288" t="s">
        <v>342</v>
      </c>
      <c r="D44" s="287" t="s">
        <v>343</v>
      </c>
      <c r="E44" s="288" t="s">
        <v>344</v>
      </c>
      <c r="F44" s="285">
        <v>352.19799999999998</v>
      </c>
      <c r="G44" s="289" t="s">
        <v>219</v>
      </c>
      <c r="H44" t="str">
        <f t="shared" si="0"/>
        <v>Angolan kwanza</v>
      </c>
    </row>
    <row r="45" spans="2:8" ht="14.5" x14ac:dyDescent="0.35">
      <c r="B45" s="287" t="s">
        <v>345</v>
      </c>
      <c r="C45" s="288" t="s">
        <v>346</v>
      </c>
      <c r="D45" s="287" t="s">
        <v>347</v>
      </c>
      <c r="E45" s="288" t="s">
        <v>348</v>
      </c>
      <c r="F45" s="285">
        <v>43.868819999999999</v>
      </c>
      <c r="G45" s="289" t="s">
        <v>219</v>
      </c>
      <c r="H45" t="str">
        <f t="shared" si="0"/>
        <v>Argentine peso</v>
      </c>
    </row>
    <row r="46" spans="2:8" ht="14.5" x14ac:dyDescent="0.35">
      <c r="B46" s="287" t="s">
        <v>349</v>
      </c>
      <c r="C46" s="288" t="s">
        <v>350</v>
      </c>
      <c r="D46" s="287" t="s">
        <v>351</v>
      </c>
      <c r="E46" s="288" t="s">
        <v>352</v>
      </c>
      <c r="F46" s="285">
        <v>551.44000000000005</v>
      </c>
      <c r="G46" s="289" t="s">
        <v>219</v>
      </c>
      <c r="H46" t="str">
        <f t="shared" si="0"/>
        <v>Armenian dram</v>
      </c>
    </row>
    <row r="47" spans="2:8" ht="14.5" x14ac:dyDescent="0.35">
      <c r="B47" s="287" t="s">
        <v>353</v>
      </c>
      <c r="C47" s="288" t="s">
        <v>354</v>
      </c>
      <c r="D47" s="287" t="s">
        <v>355</v>
      </c>
      <c r="E47" s="288" t="s">
        <v>356</v>
      </c>
      <c r="F47" s="285">
        <v>2.0502699999999998</v>
      </c>
      <c r="G47" s="289" t="s">
        <v>219</v>
      </c>
      <c r="H47" t="str">
        <f t="shared" si="0"/>
        <v>Aruban florin</v>
      </c>
    </row>
    <row r="48" spans="2:8" ht="14.5" x14ac:dyDescent="0.35">
      <c r="B48" s="287" t="s">
        <v>357</v>
      </c>
      <c r="C48" s="288" t="s">
        <v>358</v>
      </c>
      <c r="D48" s="287" t="s">
        <v>847</v>
      </c>
      <c r="E48" s="288" t="s">
        <v>359</v>
      </c>
      <c r="F48" s="285">
        <v>1.9471799999999999</v>
      </c>
      <c r="G48" s="289" t="s">
        <v>219</v>
      </c>
      <c r="H48" t="str">
        <f t="shared" si="0"/>
        <v>Azerbaijan Manat</v>
      </c>
    </row>
    <row r="49" spans="2:8" ht="14.5" x14ac:dyDescent="0.35">
      <c r="B49" s="287" t="s">
        <v>360</v>
      </c>
      <c r="C49" s="288" t="s">
        <v>361</v>
      </c>
      <c r="D49" s="287" t="s">
        <v>362</v>
      </c>
      <c r="E49" s="288" t="s">
        <v>363</v>
      </c>
      <c r="F49" s="285">
        <v>1.1454</v>
      </c>
      <c r="G49" s="289" t="s">
        <v>219</v>
      </c>
      <c r="H49" t="str">
        <f t="shared" si="0"/>
        <v>Bahamian dollar</v>
      </c>
    </row>
    <row r="50" spans="2:8" ht="14.5" x14ac:dyDescent="0.35">
      <c r="B50" s="287" t="s">
        <v>364</v>
      </c>
      <c r="C50" s="288" t="s">
        <v>365</v>
      </c>
      <c r="D50" s="287" t="s">
        <v>366</v>
      </c>
      <c r="E50" s="288" t="s">
        <v>367</v>
      </c>
      <c r="F50" s="285">
        <v>0.43067</v>
      </c>
      <c r="G50" s="289" t="s">
        <v>219</v>
      </c>
      <c r="H50" t="str">
        <f t="shared" si="0"/>
        <v>Bahraini dinar</v>
      </c>
    </row>
    <row r="51" spans="2:8" ht="14.5" x14ac:dyDescent="0.35">
      <c r="B51" s="287" t="s">
        <v>368</v>
      </c>
      <c r="C51" s="288" t="s">
        <v>369</v>
      </c>
      <c r="D51" s="287" t="s">
        <v>370</v>
      </c>
      <c r="E51" s="288" t="s">
        <v>371</v>
      </c>
      <c r="F51" s="285">
        <v>96.099059999999994</v>
      </c>
      <c r="G51" s="289" t="s">
        <v>219</v>
      </c>
      <c r="H51" t="str">
        <f t="shared" si="0"/>
        <v>Bangladeshi taka</v>
      </c>
    </row>
    <row r="52" spans="2:8" ht="14.5" x14ac:dyDescent="0.35">
      <c r="B52" s="287" t="s">
        <v>372</v>
      </c>
      <c r="C52" s="288" t="s">
        <v>373</v>
      </c>
      <c r="D52" s="287" t="s">
        <v>374</v>
      </c>
      <c r="E52" s="288" t="s">
        <v>375</v>
      </c>
      <c r="F52" s="285">
        <v>2.2957100000000001</v>
      </c>
      <c r="G52" s="289" t="s">
        <v>219</v>
      </c>
      <c r="H52" t="str">
        <f t="shared" si="0"/>
        <v>Barbados dollar</v>
      </c>
    </row>
    <row r="53" spans="2:8" ht="14.5" x14ac:dyDescent="0.35">
      <c r="B53" s="287" t="s">
        <v>376</v>
      </c>
      <c r="C53" s="288" t="s">
        <v>377</v>
      </c>
      <c r="D53" s="287" t="s">
        <v>378</v>
      </c>
      <c r="E53" s="288" t="s">
        <v>848</v>
      </c>
      <c r="F53" s="285">
        <v>2.4354</v>
      </c>
      <c r="G53" s="289" t="s">
        <v>219</v>
      </c>
      <c r="H53" t="str">
        <f t="shared" si="0"/>
        <v>Belarussian rouble</v>
      </c>
    </row>
    <row r="54" spans="2:8" ht="14.5" x14ac:dyDescent="0.35">
      <c r="B54" s="287" t="s">
        <v>379</v>
      </c>
      <c r="C54" s="288" t="s">
        <v>380</v>
      </c>
      <c r="D54" s="287" t="s">
        <v>381</v>
      </c>
      <c r="E54" s="288" t="s">
        <v>382</v>
      </c>
      <c r="F54" s="285">
        <v>2.2894299999999999</v>
      </c>
      <c r="G54" s="289" t="s">
        <v>219</v>
      </c>
      <c r="H54" t="str">
        <f t="shared" si="0"/>
        <v>Belize dollar</v>
      </c>
    </row>
    <row r="55" spans="2:8" ht="14.5" x14ac:dyDescent="0.35">
      <c r="B55" s="287" t="s">
        <v>383</v>
      </c>
      <c r="C55" s="288" t="s">
        <v>384</v>
      </c>
      <c r="D55" s="287" t="s">
        <v>385</v>
      </c>
      <c r="E55" s="288" t="s">
        <v>386</v>
      </c>
      <c r="F55" s="285">
        <v>1.1454</v>
      </c>
      <c r="G55" s="289" t="s">
        <v>219</v>
      </c>
      <c r="H55" t="str">
        <f t="shared" si="0"/>
        <v>Bermudian dollar</v>
      </c>
    </row>
    <row r="56" spans="2:8" ht="14.5" x14ac:dyDescent="0.35">
      <c r="B56" s="287" t="s">
        <v>387</v>
      </c>
      <c r="C56" s="288" t="s">
        <v>388</v>
      </c>
      <c r="D56" s="287" t="s">
        <v>389</v>
      </c>
      <c r="E56" s="288" t="s">
        <v>390</v>
      </c>
      <c r="F56" s="285">
        <v>80.225499999999997</v>
      </c>
      <c r="G56" s="289" t="s">
        <v>219</v>
      </c>
      <c r="H56" t="str">
        <f t="shared" si="0"/>
        <v>Bhutanese ngultrum</v>
      </c>
    </row>
    <row r="57" spans="2:8" ht="14.5" x14ac:dyDescent="0.35">
      <c r="B57" s="287" t="s">
        <v>391</v>
      </c>
      <c r="C57" s="288" t="s">
        <v>392</v>
      </c>
      <c r="D57" s="287" t="s">
        <v>393</v>
      </c>
      <c r="E57" s="288" t="s">
        <v>394</v>
      </c>
      <c r="F57" s="285">
        <v>7.9147100000000004</v>
      </c>
      <c r="G57" s="289" t="s">
        <v>219</v>
      </c>
      <c r="H57" t="str">
        <f t="shared" si="0"/>
        <v>Bolivian boliviano</v>
      </c>
    </row>
    <row r="58" spans="2:8" ht="28" x14ac:dyDescent="0.35">
      <c r="B58" s="287" t="s">
        <v>395</v>
      </c>
      <c r="C58" s="288" t="s">
        <v>177</v>
      </c>
      <c r="D58" s="287" t="s">
        <v>396</v>
      </c>
      <c r="E58" s="288" t="s">
        <v>397</v>
      </c>
      <c r="F58" s="285">
        <v>1.95583</v>
      </c>
      <c r="G58" s="289" t="s">
        <v>219</v>
      </c>
      <c r="H58" t="str">
        <f t="shared" si="0"/>
        <v>Bosnia and Herzegovina convertible mark</v>
      </c>
    </row>
    <row r="59" spans="2:8" ht="14.5" x14ac:dyDescent="0.35">
      <c r="B59" s="287" t="s">
        <v>398</v>
      </c>
      <c r="C59" s="288" t="s">
        <v>399</v>
      </c>
      <c r="D59" s="287" t="s">
        <v>400</v>
      </c>
      <c r="E59" s="288" t="s">
        <v>401</v>
      </c>
      <c r="F59" s="285">
        <v>12.30012</v>
      </c>
      <c r="G59" s="289" t="s">
        <v>219</v>
      </c>
      <c r="H59" t="str">
        <f t="shared" si="0"/>
        <v>Botswana pula</v>
      </c>
    </row>
    <row r="60" spans="2:8" ht="14.5" x14ac:dyDescent="0.35">
      <c r="B60" s="287" t="s">
        <v>402</v>
      </c>
      <c r="C60" s="288" t="s">
        <v>403</v>
      </c>
      <c r="D60" s="287" t="s">
        <v>404</v>
      </c>
      <c r="E60" s="288" t="s">
        <v>405</v>
      </c>
      <c r="F60" s="285">
        <v>1.5632999999999999</v>
      </c>
      <c r="G60" s="289" t="s">
        <v>219</v>
      </c>
      <c r="H60" t="str">
        <f t="shared" si="0"/>
        <v>Brunei dollar</v>
      </c>
    </row>
    <row r="61" spans="2:8" ht="14.5" x14ac:dyDescent="0.35">
      <c r="B61" s="287" t="s">
        <v>406</v>
      </c>
      <c r="C61" s="288" t="s">
        <v>407</v>
      </c>
      <c r="D61" s="287" t="s">
        <v>408</v>
      </c>
      <c r="E61" s="288" t="s">
        <v>409</v>
      </c>
      <c r="F61" s="285">
        <v>2060.9220500000001</v>
      </c>
      <c r="G61" s="289" t="s">
        <v>219</v>
      </c>
      <c r="H61" t="str">
        <f t="shared" si="0"/>
        <v>Burundi franc</v>
      </c>
    </row>
    <row r="62" spans="2:8" ht="14.5" x14ac:dyDescent="0.35">
      <c r="B62" s="287" t="s">
        <v>410</v>
      </c>
      <c r="C62" s="288" t="s">
        <v>411</v>
      </c>
      <c r="D62" s="287" t="s">
        <v>412</v>
      </c>
      <c r="E62" s="288" t="s">
        <v>413</v>
      </c>
      <c r="F62" s="285">
        <v>4618</v>
      </c>
      <c r="G62" s="289" t="s">
        <v>219</v>
      </c>
      <c r="H62" t="str">
        <f t="shared" si="0"/>
        <v>Cambodian riel</v>
      </c>
    </row>
    <row r="63" spans="2:8" ht="14.5" x14ac:dyDescent="0.35">
      <c r="B63" s="287" t="s">
        <v>414</v>
      </c>
      <c r="C63" s="288" t="s">
        <v>415</v>
      </c>
      <c r="D63" s="287" t="s">
        <v>416</v>
      </c>
      <c r="E63" s="288" t="s">
        <v>417</v>
      </c>
      <c r="F63" s="285">
        <v>110.265</v>
      </c>
      <c r="G63" s="289" t="s">
        <v>219</v>
      </c>
      <c r="H63" t="str">
        <f t="shared" si="0"/>
        <v>Cape Verde escudo</v>
      </c>
    </row>
    <row r="64" spans="2:8" ht="14.5" x14ac:dyDescent="0.35">
      <c r="B64" s="287" t="s">
        <v>418</v>
      </c>
      <c r="C64" s="288" t="s">
        <v>419</v>
      </c>
      <c r="D64" s="287" t="s">
        <v>420</v>
      </c>
      <c r="E64" s="288" t="s">
        <v>421</v>
      </c>
      <c r="F64" s="285">
        <v>0.93923000000000001</v>
      </c>
      <c r="G64" s="289" t="s">
        <v>219</v>
      </c>
      <c r="H64" t="str">
        <f t="shared" si="0"/>
        <v>Cayman Islands dollar</v>
      </c>
    </row>
    <row r="65" spans="2:8" ht="14.5" x14ac:dyDescent="0.35">
      <c r="B65" s="287" t="s">
        <v>422</v>
      </c>
      <c r="C65" s="288" t="s">
        <v>423</v>
      </c>
      <c r="D65" s="287" t="s">
        <v>424</v>
      </c>
      <c r="E65" s="288" t="s">
        <v>425</v>
      </c>
      <c r="F65" s="285">
        <v>793.40713000000005</v>
      </c>
      <c r="G65" s="289" t="s">
        <v>219</v>
      </c>
      <c r="H65" t="str">
        <f t="shared" si="0"/>
        <v>Chilean peso</v>
      </c>
    </row>
    <row r="66" spans="2:8" ht="14.5" x14ac:dyDescent="0.35">
      <c r="B66" s="287" t="s">
        <v>426</v>
      </c>
      <c r="C66" s="288" t="s">
        <v>427</v>
      </c>
      <c r="D66" s="287" t="s">
        <v>428</v>
      </c>
      <c r="E66" s="288" t="s">
        <v>429</v>
      </c>
      <c r="F66" s="285">
        <v>3763.2231499999998</v>
      </c>
      <c r="G66" s="289" t="s">
        <v>452</v>
      </c>
      <c r="H66" t="str">
        <f t="shared" si="0"/>
        <v>Colombian peso</v>
      </c>
    </row>
    <row r="67" spans="2:8" ht="14.5" x14ac:dyDescent="0.35">
      <c r="B67" s="287" t="s">
        <v>431</v>
      </c>
      <c r="C67" s="288" t="s">
        <v>432</v>
      </c>
      <c r="D67" s="287" t="s">
        <v>849</v>
      </c>
      <c r="E67" s="288" t="s">
        <v>433</v>
      </c>
      <c r="F67" s="285">
        <v>491.96775000000002</v>
      </c>
      <c r="G67" s="289" t="s">
        <v>219</v>
      </c>
      <c r="H67" t="str">
        <f t="shared" si="0"/>
        <v>Comorian franc</v>
      </c>
    </row>
    <row r="68" spans="2:8" ht="14.5" x14ac:dyDescent="0.35">
      <c r="B68" s="287" t="s">
        <v>434</v>
      </c>
      <c r="C68" s="288" t="s">
        <v>435</v>
      </c>
      <c r="D68" s="287" t="s">
        <v>436</v>
      </c>
      <c r="E68" s="288" t="s">
        <v>437</v>
      </c>
      <c r="F68" s="285">
        <v>1862.3658</v>
      </c>
      <c r="G68" s="289" t="s">
        <v>219</v>
      </c>
      <c r="H68" t="str">
        <f t="shared" si="0"/>
        <v>Congolese franc</v>
      </c>
    </row>
    <row r="69" spans="2:8" ht="14.5" x14ac:dyDescent="0.35">
      <c r="B69" s="287" t="s">
        <v>438</v>
      </c>
      <c r="C69" s="288" t="s">
        <v>439</v>
      </c>
      <c r="D69" s="287" t="s">
        <v>440</v>
      </c>
      <c r="E69" s="288" t="s">
        <v>441</v>
      </c>
      <c r="F69" s="285">
        <v>692.16521999999998</v>
      </c>
      <c r="G69" s="289" t="s">
        <v>219</v>
      </c>
      <c r="H69" t="str">
        <f t="shared" si="0"/>
        <v>Costa Rican colón</v>
      </c>
    </row>
    <row r="70" spans="2:8" ht="14.5" x14ac:dyDescent="0.35">
      <c r="B70" s="287" t="s">
        <v>442</v>
      </c>
      <c r="C70" s="288" t="s">
        <v>443</v>
      </c>
      <c r="D70" s="287" t="s">
        <v>444</v>
      </c>
      <c r="E70" s="288" t="s">
        <v>445</v>
      </c>
      <c r="F70" s="285">
        <v>1.1454</v>
      </c>
      <c r="G70" s="289" t="s">
        <v>219</v>
      </c>
      <c r="H70" t="str">
        <f t="shared" si="0"/>
        <v>Cuban convertible peso</v>
      </c>
    </row>
    <row r="71" spans="2:8" ht="14.5" x14ac:dyDescent="0.35">
      <c r="B71" s="287" t="s">
        <v>442</v>
      </c>
      <c r="C71" s="288" t="s">
        <v>443</v>
      </c>
      <c r="D71" s="287" t="s">
        <v>446</v>
      </c>
      <c r="E71" s="288" t="s">
        <v>447</v>
      </c>
      <c r="F71" s="285">
        <v>28.0623</v>
      </c>
      <c r="G71" s="289" t="s">
        <v>219</v>
      </c>
      <c r="H71" t="str">
        <f t="shared" ref="H71:H134" si="1">+D71</f>
        <v>Cuban peso</v>
      </c>
    </row>
    <row r="72" spans="2:8" ht="14.5" x14ac:dyDescent="0.35">
      <c r="B72" s="287" t="s">
        <v>448</v>
      </c>
      <c r="C72" s="288" t="s">
        <v>449</v>
      </c>
      <c r="D72" s="287" t="s">
        <v>450</v>
      </c>
      <c r="E72" s="288" t="s">
        <v>451</v>
      </c>
      <c r="F72" s="285">
        <v>2.0502699999999998</v>
      </c>
      <c r="G72" s="289" t="s">
        <v>522</v>
      </c>
      <c r="H72" t="str">
        <f t="shared" si="1"/>
        <v>Netherlands Antillean guilder</v>
      </c>
    </row>
    <row r="73" spans="2:8" ht="14.5" x14ac:dyDescent="0.35">
      <c r="B73" s="287" t="s">
        <v>453</v>
      </c>
      <c r="C73" s="288" t="s">
        <v>454</v>
      </c>
      <c r="D73" s="287" t="s">
        <v>455</v>
      </c>
      <c r="E73" s="288" t="s">
        <v>456</v>
      </c>
      <c r="F73" s="285">
        <v>203.56048999999999</v>
      </c>
      <c r="G73" s="289" t="s">
        <v>219</v>
      </c>
      <c r="H73" t="str">
        <f t="shared" si="1"/>
        <v>Djibouti franc</v>
      </c>
    </row>
    <row r="74" spans="2:8" ht="14.5" x14ac:dyDescent="0.35">
      <c r="B74" s="287" t="s">
        <v>457</v>
      </c>
      <c r="C74" s="288" t="s">
        <v>458</v>
      </c>
      <c r="D74" s="287" t="s">
        <v>459</v>
      </c>
      <c r="E74" s="288" t="s">
        <v>460</v>
      </c>
      <c r="F74" s="285">
        <v>57.094700000000003</v>
      </c>
      <c r="G74" s="289" t="s">
        <v>219</v>
      </c>
      <c r="H74" t="str">
        <f t="shared" si="1"/>
        <v>Dominican peso</v>
      </c>
    </row>
    <row r="75" spans="2:8" ht="14.5" x14ac:dyDescent="0.35">
      <c r="B75" s="287" t="s">
        <v>461</v>
      </c>
      <c r="C75" s="288" t="s">
        <v>462</v>
      </c>
      <c r="D75" s="287" t="s">
        <v>463</v>
      </c>
      <c r="E75" s="288" t="s">
        <v>464</v>
      </c>
      <c r="F75" s="285">
        <v>20.419899999999998</v>
      </c>
      <c r="G75" s="289" t="s">
        <v>219</v>
      </c>
      <c r="H75" t="str">
        <f t="shared" si="1"/>
        <v>Egyptian pound</v>
      </c>
    </row>
    <row r="76" spans="2:8" ht="14.5" x14ac:dyDescent="0.35">
      <c r="B76" s="287" t="s">
        <v>465</v>
      </c>
      <c r="C76" s="288" t="s">
        <v>466</v>
      </c>
      <c r="D76" s="287" t="s">
        <v>467</v>
      </c>
      <c r="E76" s="288" t="s">
        <v>468</v>
      </c>
      <c r="F76" s="285">
        <v>10.02225</v>
      </c>
      <c r="G76" s="289" t="s">
        <v>219</v>
      </c>
      <c r="H76" t="str">
        <f t="shared" si="1"/>
        <v>Salvadoran colón</v>
      </c>
    </row>
    <row r="77" spans="2:8" ht="14.5" x14ac:dyDescent="0.35">
      <c r="B77" s="287" t="s">
        <v>469</v>
      </c>
      <c r="C77" s="288" t="s">
        <v>470</v>
      </c>
      <c r="D77" s="287" t="s">
        <v>471</v>
      </c>
      <c r="E77" s="288" t="s">
        <v>472</v>
      </c>
      <c r="F77" s="285">
        <v>17.386600000000001</v>
      </c>
      <c r="G77" s="289" t="s">
        <v>219</v>
      </c>
      <c r="H77" t="str">
        <f t="shared" si="1"/>
        <v>Eritrean nakfa</v>
      </c>
    </row>
    <row r="78" spans="2:8" ht="14.5" x14ac:dyDescent="0.35">
      <c r="B78" s="287" t="s">
        <v>473</v>
      </c>
      <c r="C78" s="288" t="s">
        <v>474</v>
      </c>
      <c r="D78" s="287" t="s">
        <v>475</v>
      </c>
      <c r="E78" s="288" t="s">
        <v>476</v>
      </c>
      <c r="F78" s="285">
        <v>31.903199999999998</v>
      </c>
      <c r="G78" s="289" t="s">
        <v>219</v>
      </c>
      <c r="H78" t="str">
        <f t="shared" si="1"/>
        <v>Ethiopian birr</v>
      </c>
    </row>
    <row r="79" spans="2:8" ht="14.5" x14ac:dyDescent="0.35">
      <c r="B79" s="287" t="s">
        <v>477</v>
      </c>
      <c r="C79" s="288" t="s">
        <v>478</v>
      </c>
      <c r="D79" s="287" t="s">
        <v>479</v>
      </c>
      <c r="E79" s="288" t="s">
        <v>480</v>
      </c>
      <c r="F79" s="285">
        <v>0.90273000000000003</v>
      </c>
      <c r="G79" s="289" t="s">
        <v>219</v>
      </c>
      <c r="H79" t="str">
        <f t="shared" si="1"/>
        <v>Falkland Islands pound</v>
      </c>
    </row>
    <row r="80" spans="2:8" ht="14.5" x14ac:dyDescent="0.35">
      <c r="B80" s="287" t="s">
        <v>481</v>
      </c>
      <c r="C80" s="288" t="s">
        <v>482</v>
      </c>
      <c r="D80" s="287" t="s">
        <v>483</v>
      </c>
      <c r="E80" s="288" t="s">
        <v>484</v>
      </c>
      <c r="F80" s="285">
        <v>2.4569999999999999</v>
      </c>
      <c r="G80" s="289" t="s">
        <v>219</v>
      </c>
      <c r="H80" t="str">
        <f t="shared" si="1"/>
        <v>Fiji dollar</v>
      </c>
    </row>
    <row r="81" spans="2:8" ht="14.5" x14ac:dyDescent="0.35">
      <c r="B81" s="287" t="s">
        <v>485</v>
      </c>
      <c r="C81" s="288" t="s">
        <v>486</v>
      </c>
      <c r="D81" s="287" t="s">
        <v>487</v>
      </c>
      <c r="E81" s="288" t="s">
        <v>488</v>
      </c>
      <c r="F81" s="285">
        <v>56.7</v>
      </c>
      <c r="G81" s="289" t="s">
        <v>219</v>
      </c>
      <c r="H81" t="str">
        <f t="shared" si="1"/>
        <v>Gambian dalasi</v>
      </c>
    </row>
    <row r="82" spans="2:8" ht="14.5" x14ac:dyDescent="0.35">
      <c r="B82" s="287" t="s">
        <v>489</v>
      </c>
      <c r="C82" s="288" t="s">
        <v>490</v>
      </c>
      <c r="D82" s="287" t="s">
        <v>491</v>
      </c>
      <c r="E82" s="288" t="s">
        <v>492</v>
      </c>
      <c r="F82" s="285">
        <v>3.0432999999999999</v>
      </c>
      <c r="G82" s="289" t="s">
        <v>219</v>
      </c>
      <c r="H82" t="str">
        <f t="shared" si="1"/>
        <v>Georgian lari</v>
      </c>
    </row>
    <row r="83" spans="2:8" ht="14.5" x14ac:dyDescent="0.35">
      <c r="B83" s="287" t="s">
        <v>493</v>
      </c>
      <c r="C83" s="288" t="s">
        <v>494</v>
      </c>
      <c r="D83" s="287" t="s">
        <v>495</v>
      </c>
      <c r="E83" s="288" t="s">
        <v>496</v>
      </c>
      <c r="F83" s="285">
        <v>5.5030000000000001</v>
      </c>
      <c r="G83" s="289" t="s">
        <v>219</v>
      </c>
      <c r="H83" t="str">
        <f t="shared" si="1"/>
        <v>Ghana cedi</v>
      </c>
    </row>
    <row r="84" spans="2:8" ht="14.5" x14ac:dyDescent="0.35">
      <c r="B84" s="287" t="s">
        <v>501</v>
      </c>
      <c r="C84" s="288" t="s">
        <v>502</v>
      </c>
      <c r="D84" s="287" t="s">
        <v>503</v>
      </c>
      <c r="E84" s="288" t="s">
        <v>504</v>
      </c>
      <c r="F84" s="285">
        <v>8.8606099999999994</v>
      </c>
      <c r="G84" s="289" t="s">
        <v>219</v>
      </c>
      <c r="H84" t="str">
        <f t="shared" si="1"/>
        <v>Guatemalan quetzal</v>
      </c>
    </row>
    <row r="85" spans="2:8" ht="14.5" x14ac:dyDescent="0.35">
      <c r="B85" s="287" t="s">
        <v>505</v>
      </c>
      <c r="C85" s="288" t="s">
        <v>506</v>
      </c>
      <c r="D85" s="287" t="s">
        <v>850</v>
      </c>
      <c r="E85" s="288" t="s">
        <v>507</v>
      </c>
      <c r="F85" s="285">
        <v>10364.250700000001</v>
      </c>
      <c r="G85" s="289" t="s">
        <v>219</v>
      </c>
      <c r="H85" t="str">
        <f t="shared" si="1"/>
        <v>Guinean franc</v>
      </c>
    </row>
    <row r="86" spans="2:8" ht="14.5" x14ac:dyDescent="0.35">
      <c r="B86" s="287" t="s">
        <v>508</v>
      </c>
      <c r="C86" s="288" t="s">
        <v>509</v>
      </c>
      <c r="D86" s="287" t="s">
        <v>510</v>
      </c>
      <c r="E86" s="288" t="s">
        <v>511</v>
      </c>
      <c r="F86" s="285">
        <v>238.55</v>
      </c>
      <c r="G86" s="289" t="s">
        <v>219</v>
      </c>
      <c r="H86" t="str">
        <f t="shared" si="1"/>
        <v>Guyana dollar</v>
      </c>
    </row>
    <row r="87" spans="2:8" ht="14.5" x14ac:dyDescent="0.35">
      <c r="B87" s="287" t="s">
        <v>512</v>
      </c>
      <c r="C87" s="288" t="s">
        <v>513</v>
      </c>
      <c r="D87" s="287" t="s">
        <v>514</v>
      </c>
      <c r="E87" s="288" t="s">
        <v>515</v>
      </c>
      <c r="F87" s="285">
        <v>88.288690000000003</v>
      </c>
      <c r="G87" s="289" t="s">
        <v>219</v>
      </c>
      <c r="H87" t="str">
        <f t="shared" si="1"/>
        <v>Haitian gourde</v>
      </c>
    </row>
    <row r="88" spans="2:8" ht="14.5" x14ac:dyDescent="0.35">
      <c r="B88" s="287" t="s">
        <v>516</v>
      </c>
      <c r="C88" s="288" t="s">
        <v>517</v>
      </c>
      <c r="D88" s="287" t="s">
        <v>518</v>
      </c>
      <c r="E88" s="288" t="s">
        <v>519</v>
      </c>
      <c r="F88" s="285">
        <v>27.876519999999999</v>
      </c>
      <c r="G88" s="289" t="s">
        <v>219</v>
      </c>
      <c r="H88" t="str">
        <f t="shared" si="1"/>
        <v>Honduran lempira</v>
      </c>
    </row>
    <row r="89" spans="2:8" ht="14.5" x14ac:dyDescent="0.35">
      <c r="B89" s="287" t="s">
        <v>523</v>
      </c>
      <c r="C89" s="288" t="s">
        <v>524</v>
      </c>
      <c r="D89" s="287" t="s">
        <v>525</v>
      </c>
      <c r="E89" s="288" t="s">
        <v>526</v>
      </c>
      <c r="F89" s="285">
        <v>48106.8</v>
      </c>
      <c r="G89" s="289" t="s">
        <v>527</v>
      </c>
      <c r="H89" t="str">
        <f t="shared" si="1"/>
        <v>Iranian rial</v>
      </c>
    </row>
    <row r="90" spans="2:8" ht="14.5" x14ac:dyDescent="0.35">
      <c r="B90" s="287" t="s">
        <v>528</v>
      </c>
      <c r="C90" s="288" t="s">
        <v>529</v>
      </c>
      <c r="D90" s="287" t="s">
        <v>530</v>
      </c>
      <c r="E90" s="288" t="s">
        <v>531</v>
      </c>
      <c r="F90" s="285">
        <v>1363.0260000000001</v>
      </c>
      <c r="G90" s="289" t="s">
        <v>219</v>
      </c>
      <c r="H90" t="str">
        <f t="shared" si="1"/>
        <v>Iraqi dinar</v>
      </c>
    </row>
    <row r="91" spans="2:8" ht="14.5" x14ac:dyDescent="0.35">
      <c r="B91" s="287" t="s">
        <v>536</v>
      </c>
      <c r="C91" s="288" t="s">
        <v>537</v>
      </c>
      <c r="D91" s="287" t="s">
        <v>538</v>
      </c>
      <c r="E91" s="288" t="s">
        <v>539</v>
      </c>
      <c r="F91" s="285">
        <v>142.07395</v>
      </c>
      <c r="G91" s="289" t="s">
        <v>219</v>
      </c>
      <c r="H91" t="str">
        <f t="shared" si="1"/>
        <v>Jamaican dollar</v>
      </c>
    </row>
    <row r="92" spans="2:8" ht="14.5" x14ac:dyDescent="0.35">
      <c r="B92" s="287" t="s">
        <v>540</v>
      </c>
      <c r="C92" s="288" t="s">
        <v>541</v>
      </c>
      <c r="D92" s="287" t="s">
        <v>542</v>
      </c>
      <c r="E92" s="288" t="s">
        <v>543</v>
      </c>
      <c r="F92" s="285">
        <v>0.81208999999999998</v>
      </c>
      <c r="G92" s="289" t="s">
        <v>219</v>
      </c>
      <c r="H92" t="str">
        <f t="shared" si="1"/>
        <v>Jordanian dinar</v>
      </c>
    </row>
    <row r="93" spans="2:8" ht="14.5" x14ac:dyDescent="0.35">
      <c r="B93" s="287" t="s">
        <v>544</v>
      </c>
      <c r="C93" s="288" t="s">
        <v>545</v>
      </c>
      <c r="D93" s="287" t="s">
        <v>546</v>
      </c>
      <c r="E93" s="288" t="s">
        <v>547</v>
      </c>
      <c r="F93" s="285">
        <v>422.7</v>
      </c>
      <c r="G93" s="289" t="s">
        <v>219</v>
      </c>
      <c r="H93" t="str">
        <f t="shared" si="1"/>
        <v>Kazakhstani tenge</v>
      </c>
    </row>
    <row r="94" spans="2:8" ht="14.5" x14ac:dyDescent="0.35">
      <c r="B94" s="287" t="s">
        <v>548</v>
      </c>
      <c r="C94" s="288" t="s">
        <v>549</v>
      </c>
      <c r="D94" s="287" t="s">
        <v>550</v>
      </c>
      <c r="E94" s="288" t="s">
        <v>551</v>
      </c>
      <c r="F94" s="285">
        <v>115.9089</v>
      </c>
      <c r="G94" s="289" t="s">
        <v>219</v>
      </c>
      <c r="H94" t="str">
        <f t="shared" si="1"/>
        <v>Kenyan shilling</v>
      </c>
    </row>
    <row r="95" spans="2:8" ht="14.5" x14ac:dyDescent="0.35">
      <c r="B95" s="287" t="s">
        <v>552</v>
      </c>
      <c r="C95" s="288" t="s">
        <v>553</v>
      </c>
      <c r="D95" s="287" t="s">
        <v>554</v>
      </c>
      <c r="E95" s="288" t="s">
        <v>555</v>
      </c>
      <c r="F95" s="285">
        <v>0.34745999999999999</v>
      </c>
      <c r="G95" s="289" t="s">
        <v>219</v>
      </c>
      <c r="H95" t="str">
        <f t="shared" si="1"/>
        <v>Kuwaiti dinar</v>
      </c>
    </row>
    <row r="96" spans="2:8" ht="14.5" x14ac:dyDescent="0.35">
      <c r="B96" s="287" t="s">
        <v>556</v>
      </c>
      <c r="C96" s="288" t="s">
        <v>557</v>
      </c>
      <c r="D96" s="287" t="s">
        <v>558</v>
      </c>
      <c r="E96" s="288" t="s">
        <v>559</v>
      </c>
      <c r="F96" s="285">
        <v>80.006190000000004</v>
      </c>
      <c r="G96" s="289" t="s">
        <v>219</v>
      </c>
      <c r="H96" t="str">
        <f t="shared" si="1"/>
        <v>Kyrgyzstani som</v>
      </c>
    </row>
    <row r="97" spans="2:8" ht="14.5" x14ac:dyDescent="0.35">
      <c r="B97" s="287" t="s">
        <v>560</v>
      </c>
      <c r="C97" s="288" t="s">
        <v>561</v>
      </c>
      <c r="D97" s="287" t="s">
        <v>562</v>
      </c>
      <c r="E97" s="288" t="s">
        <v>563</v>
      </c>
      <c r="F97" s="285">
        <v>9753.5</v>
      </c>
      <c r="G97" s="289" t="s">
        <v>219</v>
      </c>
      <c r="H97" t="str">
        <f t="shared" si="1"/>
        <v>Lao kip</v>
      </c>
    </row>
    <row r="98" spans="2:8" ht="14.5" x14ac:dyDescent="0.35">
      <c r="B98" s="287" t="s">
        <v>564</v>
      </c>
      <c r="C98" s="288" t="s">
        <v>565</v>
      </c>
      <c r="D98" s="287" t="s">
        <v>566</v>
      </c>
      <c r="E98" s="288" t="s">
        <v>567</v>
      </c>
      <c r="F98" s="285">
        <v>1726.6904999999999</v>
      </c>
      <c r="G98" s="289" t="s">
        <v>219</v>
      </c>
      <c r="H98" t="str">
        <f t="shared" si="1"/>
        <v>Lebanese pound</v>
      </c>
    </row>
    <row r="99" spans="2:8" ht="14.5" x14ac:dyDescent="0.35">
      <c r="B99" s="287" t="s">
        <v>568</v>
      </c>
      <c r="C99" s="288" t="s">
        <v>569</v>
      </c>
      <c r="D99" s="287" t="s">
        <v>570</v>
      </c>
      <c r="E99" s="288" t="s">
        <v>571</v>
      </c>
      <c r="F99" s="285">
        <v>16.450600000000001</v>
      </c>
      <c r="G99" s="289" t="s">
        <v>219</v>
      </c>
      <c r="H99" t="str">
        <f t="shared" si="1"/>
        <v>Lesotho loti</v>
      </c>
    </row>
    <row r="100" spans="2:8" ht="14.5" x14ac:dyDescent="0.35">
      <c r="B100" s="287" t="s">
        <v>572</v>
      </c>
      <c r="C100" s="288" t="s">
        <v>573</v>
      </c>
      <c r="D100" s="287" t="s">
        <v>574</v>
      </c>
      <c r="E100" s="288" t="s">
        <v>575</v>
      </c>
      <c r="F100" s="285">
        <v>180.31494000000001</v>
      </c>
      <c r="G100" s="289" t="s">
        <v>219</v>
      </c>
      <c r="H100" t="str">
        <f t="shared" si="1"/>
        <v>Liberian dollar</v>
      </c>
    </row>
    <row r="101" spans="2:8" ht="14.5" x14ac:dyDescent="0.35">
      <c r="B101" s="287" t="s">
        <v>576</v>
      </c>
      <c r="C101" s="288" t="s">
        <v>577</v>
      </c>
      <c r="D101" s="287" t="s">
        <v>578</v>
      </c>
      <c r="E101" s="288" t="s">
        <v>579</v>
      </c>
      <c r="F101" s="285">
        <v>1.58755</v>
      </c>
      <c r="G101" s="289" t="s">
        <v>219</v>
      </c>
      <c r="H101" t="str">
        <f t="shared" si="1"/>
        <v>Libyan dinar</v>
      </c>
    </row>
    <row r="102" spans="2:8" ht="14.5" x14ac:dyDescent="0.35">
      <c r="B102" s="287" t="s">
        <v>580</v>
      </c>
      <c r="C102" s="288" t="s">
        <v>581</v>
      </c>
      <c r="D102" s="287" t="s">
        <v>582</v>
      </c>
      <c r="E102" s="288" t="s">
        <v>583</v>
      </c>
      <c r="F102" s="285">
        <v>9.2340999999999998</v>
      </c>
      <c r="G102" s="289" t="s">
        <v>219</v>
      </c>
      <c r="H102" t="str">
        <f t="shared" si="1"/>
        <v>Macanese pataca</v>
      </c>
    </row>
    <row r="103" spans="2:8" ht="14.5" x14ac:dyDescent="0.35">
      <c r="B103" s="287" t="s">
        <v>918</v>
      </c>
      <c r="C103" s="288" t="s">
        <v>175</v>
      </c>
      <c r="D103" s="287" t="s">
        <v>584</v>
      </c>
      <c r="E103" s="288" t="s">
        <v>585</v>
      </c>
      <c r="F103" s="285">
        <v>61.493299999999998</v>
      </c>
      <c r="G103" s="289" t="s">
        <v>219</v>
      </c>
      <c r="H103" t="str">
        <f t="shared" si="1"/>
        <v>Macedonian denar</v>
      </c>
    </row>
    <row r="104" spans="2:8" ht="14.5" x14ac:dyDescent="0.35">
      <c r="B104" s="287" t="s">
        <v>586</v>
      </c>
      <c r="C104" s="288" t="s">
        <v>587</v>
      </c>
      <c r="D104" s="287" t="s">
        <v>588</v>
      </c>
      <c r="E104" s="288" t="s">
        <v>589</v>
      </c>
      <c r="F104" s="285">
        <v>3945.2</v>
      </c>
      <c r="G104" s="289" t="s">
        <v>219</v>
      </c>
      <c r="H104" t="str">
        <f t="shared" si="1"/>
        <v>Malagasy ariary</v>
      </c>
    </row>
    <row r="105" spans="2:8" ht="14.5" x14ac:dyDescent="0.35">
      <c r="B105" s="287" t="s">
        <v>590</v>
      </c>
      <c r="C105" s="288" t="s">
        <v>591</v>
      </c>
      <c r="D105" s="287" t="s">
        <v>592</v>
      </c>
      <c r="E105" s="288" t="s">
        <v>593</v>
      </c>
      <c r="F105" s="285">
        <v>829.65610000000004</v>
      </c>
      <c r="G105" s="289" t="s">
        <v>219</v>
      </c>
      <c r="H105" t="str">
        <f t="shared" si="1"/>
        <v>Malawi kwacha</v>
      </c>
    </row>
    <row r="106" spans="2:8" ht="14.5" x14ac:dyDescent="0.35">
      <c r="B106" s="287" t="s">
        <v>594</v>
      </c>
      <c r="C106" s="288" t="s">
        <v>595</v>
      </c>
      <c r="D106" s="287" t="s">
        <v>596</v>
      </c>
      <c r="E106" s="288" t="s">
        <v>597</v>
      </c>
      <c r="F106" s="285">
        <v>17.62771</v>
      </c>
      <c r="G106" s="289" t="s">
        <v>219</v>
      </c>
      <c r="H106" t="str">
        <f t="shared" si="1"/>
        <v>Maldivian rufiyaa</v>
      </c>
    </row>
    <row r="107" spans="2:8" ht="14.5" x14ac:dyDescent="0.35">
      <c r="B107" s="287" t="s">
        <v>598</v>
      </c>
      <c r="C107" s="288" t="s">
        <v>599</v>
      </c>
      <c r="D107" s="287" t="s">
        <v>600</v>
      </c>
      <c r="E107" s="288" t="s">
        <v>869</v>
      </c>
      <c r="F107" s="285">
        <v>41.524999999999999</v>
      </c>
      <c r="G107" s="289" t="s">
        <v>219</v>
      </c>
      <c r="H107" t="str">
        <f t="shared" si="1"/>
        <v>Mauritanian ouguiya</v>
      </c>
    </row>
    <row r="108" spans="2:8" ht="14.5" x14ac:dyDescent="0.35">
      <c r="B108" s="287" t="s">
        <v>601</v>
      </c>
      <c r="C108" s="288" t="s">
        <v>602</v>
      </c>
      <c r="D108" s="287" t="s">
        <v>603</v>
      </c>
      <c r="E108" s="288" t="s">
        <v>604</v>
      </c>
      <c r="F108" s="285">
        <v>39.079900000000002</v>
      </c>
      <c r="G108" s="289" t="s">
        <v>219</v>
      </c>
      <c r="H108" t="str">
        <f t="shared" si="1"/>
        <v>Mauritian rupee</v>
      </c>
    </row>
    <row r="109" spans="2:8" ht="14.5" x14ac:dyDescent="0.35">
      <c r="B109" s="287" t="s">
        <v>605</v>
      </c>
      <c r="C109" s="288" t="s">
        <v>606</v>
      </c>
      <c r="D109" s="287" t="s">
        <v>607</v>
      </c>
      <c r="E109" s="288" t="s">
        <v>608</v>
      </c>
      <c r="F109" s="285">
        <v>19.716699999999999</v>
      </c>
      <c r="G109" s="289" t="s">
        <v>219</v>
      </c>
      <c r="H109" t="str">
        <f t="shared" si="1"/>
        <v>Moldovan leu</v>
      </c>
    </row>
    <row r="110" spans="2:8" ht="14.5" x14ac:dyDescent="0.35">
      <c r="B110" s="287" t="s">
        <v>609</v>
      </c>
      <c r="C110" s="288" t="s">
        <v>610</v>
      </c>
      <c r="D110" s="287" t="s">
        <v>611</v>
      </c>
      <c r="E110" s="288" t="s">
        <v>612</v>
      </c>
      <c r="F110" s="285">
        <v>3025.3793799999999</v>
      </c>
      <c r="G110" s="289" t="s">
        <v>219</v>
      </c>
      <c r="H110" t="str">
        <f t="shared" si="1"/>
        <v>Mongolian Tugrik</v>
      </c>
    </row>
    <row r="111" spans="2:8" ht="14.5" x14ac:dyDescent="0.35">
      <c r="B111" s="287" t="s">
        <v>613</v>
      </c>
      <c r="C111" s="288" t="s">
        <v>614</v>
      </c>
      <c r="D111" s="287" t="s">
        <v>615</v>
      </c>
      <c r="E111" s="288" t="s">
        <v>616</v>
      </c>
      <c r="F111" s="285">
        <v>10.892200000000001</v>
      </c>
      <c r="G111" s="289" t="s">
        <v>219</v>
      </c>
      <c r="H111" t="str">
        <f t="shared" si="1"/>
        <v>Moroccan dirham</v>
      </c>
    </row>
    <row r="112" spans="2:8" ht="14.5" x14ac:dyDescent="0.35">
      <c r="B112" s="287" t="s">
        <v>617</v>
      </c>
      <c r="C112" s="288" t="s">
        <v>618</v>
      </c>
      <c r="D112" s="287" t="s">
        <v>619</v>
      </c>
      <c r="E112" s="288" t="s">
        <v>620</v>
      </c>
      <c r="F112" s="285">
        <v>69.790000000000006</v>
      </c>
      <c r="G112" s="289" t="s">
        <v>219</v>
      </c>
      <c r="H112" t="str">
        <f t="shared" si="1"/>
        <v>Mozambique Metical</v>
      </c>
    </row>
    <row r="113" spans="2:8" ht="14.5" x14ac:dyDescent="0.35">
      <c r="B113" s="287" t="s">
        <v>621</v>
      </c>
      <c r="C113" s="288" t="s">
        <v>622</v>
      </c>
      <c r="D113" s="287" t="s">
        <v>623</v>
      </c>
      <c r="E113" s="288" t="s">
        <v>624</v>
      </c>
      <c r="F113" s="285">
        <v>1798.278</v>
      </c>
      <c r="G113" s="289" t="s">
        <v>219</v>
      </c>
      <c r="H113" t="str">
        <f t="shared" si="1"/>
        <v>Myanmar Kyat</v>
      </c>
    </row>
    <row r="114" spans="2:8" ht="14.5" x14ac:dyDescent="0.35">
      <c r="B114" s="287" t="s">
        <v>625</v>
      </c>
      <c r="C114" s="288" t="s">
        <v>626</v>
      </c>
      <c r="D114" s="287" t="s">
        <v>627</v>
      </c>
      <c r="E114" s="288" t="s">
        <v>628</v>
      </c>
      <c r="F114" s="285">
        <v>16.450600000000001</v>
      </c>
      <c r="G114" s="289" t="s">
        <v>219</v>
      </c>
      <c r="H114" t="str">
        <f t="shared" si="1"/>
        <v>Namibian dollar</v>
      </c>
    </row>
    <row r="115" spans="2:8" ht="14.5" x14ac:dyDescent="0.35">
      <c r="B115" s="287" t="s">
        <v>629</v>
      </c>
      <c r="C115" s="288" t="s">
        <v>630</v>
      </c>
      <c r="D115" s="287" t="s">
        <v>631</v>
      </c>
      <c r="E115" s="288" t="s">
        <v>632</v>
      </c>
      <c r="F115" s="285">
        <v>127.86</v>
      </c>
      <c r="G115" s="289" t="s">
        <v>219</v>
      </c>
      <c r="H115" t="str">
        <f t="shared" si="1"/>
        <v>Nepalese rupee</v>
      </c>
    </row>
    <row r="116" spans="2:8" ht="14.5" x14ac:dyDescent="0.35">
      <c r="B116" s="287" t="s">
        <v>633</v>
      </c>
      <c r="C116" s="288" t="s">
        <v>634</v>
      </c>
      <c r="D116" s="287" t="s">
        <v>635</v>
      </c>
      <c r="E116" s="288" t="s">
        <v>636</v>
      </c>
      <c r="F116" s="285">
        <v>119.33199999999999</v>
      </c>
      <c r="G116" s="289" t="s">
        <v>637</v>
      </c>
      <c r="H116" t="str">
        <f t="shared" si="1"/>
        <v>CFP franc</v>
      </c>
    </row>
    <row r="117" spans="2:8" ht="14.5" x14ac:dyDescent="0.35">
      <c r="B117" s="287" t="s">
        <v>638</v>
      </c>
      <c r="C117" s="288" t="s">
        <v>639</v>
      </c>
      <c r="D117" s="287" t="s">
        <v>640</v>
      </c>
      <c r="E117" s="288" t="s">
        <v>641</v>
      </c>
      <c r="F117" s="285">
        <v>37.031350000000003</v>
      </c>
      <c r="G117" s="289" t="s">
        <v>219</v>
      </c>
      <c r="H117" t="str">
        <f t="shared" si="1"/>
        <v>Nicaraguan córdoba</v>
      </c>
    </row>
    <row r="118" spans="2:8" ht="14.5" x14ac:dyDescent="0.35">
      <c r="B118" s="287" t="s">
        <v>642</v>
      </c>
      <c r="C118" s="288" t="s">
        <v>643</v>
      </c>
      <c r="D118" s="287" t="s">
        <v>644</v>
      </c>
      <c r="E118" s="288" t="s">
        <v>645</v>
      </c>
      <c r="F118" s="285">
        <v>349.16480000000001</v>
      </c>
      <c r="G118" s="289" t="s">
        <v>219</v>
      </c>
      <c r="H118" t="str">
        <f t="shared" si="1"/>
        <v>Nigerian naira</v>
      </c>
    </row>
    <row r="119" spans="2:8" ht="14.5" x14ac:dyDescent="0.35">
      <c r="B119" s="287" t="s">
        <v>646</v>
      </c>
      <c r="C119" s="288" t="s">
        <v>647</v>
      </c>
      <c r="D119" s="287" t="s">
        <v>648</v>
      </c>
      <c r="E119" s="288" t="s">
        <v>649</v>
      </c>
      <c r="F119" s="285">
        <v>0.44041000000000002</v>
      </c>
      <c r="G119" s="289" t="s">
        <v>219</v>
      </c>
      <c r="H119" t="str">
        <f t="shared" si="1"/>
        <v>Omani rial</v>
      </c>
    </row>
    <row r="120" spans="2:8" ht="14.5" x14ac:dyDescent="0.35">
      <c r="B120" s="287" t="s">
        <v>650</v>
      </c>
      <c r="C120" s="288" t="s">
        <v>651</v>
      </c>
      <c r="D120" s="287" t="s">
        <v>652</v>
      </c>
      <c r="E120" s="288" t="s">
        <v>653</v>
      </c>
      <c r="F120" s="285">
        <v>158.36455000000001</v>
      </c>
      <c r="G120" s="289" t="s">
        <v>219</v>
      </c>
      <c r="H120" t="str">
        <f t="shared" si="1"/>
        <v>Pakistan rupee</v>
      </c>
    </row>
    <row r="121" spans="2:8" ht="14.5" x14ac:dyDescent="0.35">
      <c r="B121" s="287" t="s">
        <v>654</v>
      </c>
      <c r="C121" s="288" t="s">
        <v>655</v>
      </c>
      <c r="D121" s="287" t="s">
        <v>656</v>
      </c>
      <c r="E121" s="288" t="s">
        <v>657</v>
      </c>
      <c r="F121" s="285">
        <v>1.1454</v>
      </c>
      <c r="G121" s="289" t="s">
        <v>219</v>
      </c>
      <c r="H121" t="str">
        <f t="shared" si="1"/>
        <v>Panamanian balboa</v>
      </c>
    </row>
    <row r="122" spans="2:8" ht="14.5" x14ac:dyDescent="0.35">
      <c r="B122" s="287" t="s">
        <v>658</v>
      </c>
      <c r="C122" s="288" t="s">
        <v>659</v>
      </c>
      <c r="D122" s="287" t="s">
        <v>660</v>
      </c>
      <c r="E122" s="288" t="s">
        <v>661</v>
      </c>
      <c r="F122" s="285">
        <v>3.8565700000000001</v>
      </c>
      <c r="G122" s="289" t="s">
        <v>219</v>
      </c>
      <c r="H122" t="str">
        <f t="shared" si="1"/>
        <v>Papua New Guinean kina</v>
      </c>
    </row>
    <row r="123" spans="2:8" ht="14.5" x14ac:dyDescent="0.35">
      <c r="B123" s="287" t="s">
        <v>662</v>
      </c>
      <c r="C123" s="288" t="s">
        <v>663</v>
      </c>
      <c r="D123" s="287" t="s">
        <v>664</v>
      </c>
      <c r="E123" s="288" t="s">
        <v>665</v>
      </c>
      <c r="F123" s="285">
        <v>6846.0787099999998</v>
      </c>
      <c r="G123" s="289" t="s">
        <v>219</v>
      </c>
      <c r="H123" t="str">
        <f t="shared" si="1"/>
        <v>Paraguayan guaraní</v>
      </c>
    </row>
    <row r="124" spans="2:8" ht="14.5" x14ac:dyDescent="0.35">
      <c r="B124" s="287" t="s">
        <v>666</v>
      </c>
      <c r="C124" s="288" t="s">
        <v>667</v>
      </c>
      <c r="D124" s="287" t="s">
        <v>668</v>
      </c>
      <c r="E124" s="288" t="s">
        <v>669</v>
      </c>
      <c r="F124" s="285">
        <v>3.8645800000000001</v>
      </c>
      <c r="G124" s="289" t="s">
        <v>219</v>
      </c>
      <c r="H124" t="str">
        <f t="shared" si="1"/>
        <v>Peruvian sol</v>
      </c>
    </row>
    <row r="125" spans="2:8" ht="14.5" x14ac:dyDescent="0.35">
      <c r="B125" s="287" t="s">
        <v>670</v>
      </c>
      <c r="C125" s="288" t="s">
        <v>671</v>
      </c>
      <c r="D125" s="287" t="s">
        <v>672</v>
      </c>
      <c r="E125" s="288" t="s">
        <v>673</v>
      </c>
      <c r="F125" s="285">
        <v>4.1692600000000004</v>
      </c>
      <c r="G125" s="289" t="s">
        <v>219</v>
      </c>
      <c r="H125" t="str">
        <f t="shared" si="1"/>
        <v>Qatari riyal</v>
      </c>
    </row>
    <row r="126" spans="2:8" ht="14.5" x14ac:dyDescent="0.35">
      <c r="B126" s="287" t="s">
        <v>674</v>
      </c>
      <c r="C126" s="288" t="s">
        <v>675</v>
      </c>
      <c r="D126" s="287" t="s">
        <v>676</v>
      </c>
      <c r="E126" s="288" t="s">
        <v>677</v>
      </c>
      <c r="F126" s="285">
        <v>1006.81816</v>
      </c>
      <c r="G126" s="289" t="s">
        <v>219</v>
      </c>
      <c r="H126" t="str">
        <f t="shared" si="1"/>
        <v>Rwandan franc</v>
      </c>
    </row>
    <row r="127" spans="2:8" ht="14.5" x14ac:dyDescent="0.35">
      <c r="B127" s="287" t="s">
        <v>678</v>
      </c>
      <c r="C127" s="288" t="s">
        <v>679</v>
      </c>
      <c r="D127" s="287" t="s">
        <v>680</v>
      </c>
      <c r="E127" s="288" t="s">
        <v>681</v>
      </c>
      <c r="F127" s="285">
        <v>0.90273000000000003</v>
      </c>
      <c r="G127" s="289" t="s">
        <v>219</v>
      </c>
      <c r="H127" t="str">
        <f t="shared" si="1"/>
        <v>Saint Helena pound</v>
      </c>
    </row>
    <row r="128" spans="2:8" ht="14.5" x14ac:dyDescent="0.35">
      <c r="B128" s="287" t="s">
        <v>682</v>
      </c>
      <c r="C128" s="288" t="s">
        <v>683</v>
      </c>
      <c r="D128" s="287" t="s">
        <v>684</v>
      </c>
      <c r="E128" s="288" t="s">
        <v>685</v>
      </c>
      <c r="F128" s="285">
        <v>3.0118299999999998</v>
      </c>
      <c r="G128" s="289" t="s">
        <v>219</v>
      </c>
      <c r="H128" t="str">
        <f t="shared" si="1"/>
        <v>Samoan tala</v>
      </c>
    </row>
    <row r="129" spans="2:8" ht="14.5" x14ac:dyDescent="0.35">
      <c r="B129" s="287" t="s">
        <v>686</v>
      </c>
      <c r="C129" s="288" t="s">
        <v>687</v>
      </c>
      <c r="D129" s="287" t="s">
        <v>688</v>
      </c>
      <c r="E129" s="288" t="s">
        <v>870</v>
      </c>
      <c r="F129" s="285">
        <v>24.5</v>
      </c>
      <c r="G129" s="289" t="s">
        <v>219</v>
      </c>
      <c r="H129" t="str">
        <f t="shared" si="1"/>
        <v>São Tomé and Príncipe dobra</v>
      </c>
    </row>
    <row r="130" spans="2:8" ht="14.5" x14ac:dyDescent="0.35">
      <c r="B130" s="287" t="s">
        <v>689</v>
      </c>
      <c r="C130" s="288" t="s">
        <v>690</v>
      </c>
      <c r="D130" s="287" t="s">
        <v>691</v>
      </c>
      <c r="E130" s="288" t="s">
        <v>692</v>
      </c>
      <c r="F130" s="285">
        <v>4.2952500000000002</v>
      </c>
      <c r="G130" s="289" t="s">
        <v>219</v>
      </c>
      <c r="H130" t="str">
        <f t="shared" si="1"/>
        <v>Saudi riyal</v>
      </c>
    </row>
    <row r="131" spans="2:8" ht="14.5" x14ac:dyDescent="0.35">
      <c r="B131" s="287" t="s">
        <v>693</v>
      </c>
      <c r="C131" s="288" t="s">
        <v>694</v>
      </c>
      <c r="D131" s="287" t="s">
        <v>695</v>
      </c>
      <c r="E131" s="288" t="s">
        <v>696</v>
      </c>
      <c r="F131" s="285">
        <v>118.1729</v>
      </c>
      <c r="G131" s="289" t="s">
        <v>219</v>
      </c>
      <c r="H131" t="str">
        <f t="shared" si="1"/>
        <v>Serbian Dinar</v>
      </c>
    </row>
    <row r="132" spans="2:8" ht="14.5" x14ac:dyDescent="0.35">
      <c r="B132" s="287" t="s">
        <v>697</v>
      </c>
      <c r="C132" s="288" t="s">
        <v>698</v>
      </c>
      <c r="D132" s="287" t="s">
        <v>699</v>
      </c>
      <c r="E132" s="288" t="s">
        <v>700</v>
      </c>
      <c r="F132" s="285">
        <v>15.88725</v>
      </c>
      <c r="G132" s="289" t="s">
        <v>219</v>
      </c>
      <c r="H132" t="str">
        <f t="shared" si="1"/>
        <v>Seychellois rupee</v>
      </c>
    </row>
    <row r="133" spans="2:8" ht="14.5" x14ac:dyDescent="0.35">
      <c r="B133" s="287" t="s">
        <v>701</v>
      </c>
      <c r="C133" s="288" t="s">
        <v>702</v>
      </c>
      <c r="D133" s="287" t="s">
        <v>703</v>
      </c>
      <c r="E133" s="288" t="s">
        <v>704</v>
      </c>
      <c r="F133" s="285">
        <v>9616.8356700000004</v>
      </c>
      <c r="G133" s="289" t="s">
        <v>219</v>
      </c>
      <c r="H133" t="str">
        <f t="shared" si="1"/>
        <v>Sierra Leonean leone</v>
      </c>
    </row>
    <row r="134" spans="2:8" ht="14.5" x14ac:dyDescent="0.35">
      <c r="B134" s="287" t="s">
        <v>705</v>
      </c>
      <c r="C134" s="288" t="s">
        <v>706</v>
      </c>
      <c r="D134" s="287" t="s">
        <v>707</v>
      </c>
      <c r="E134" s="288" t="s">
        <v>708</v>
      </c>
      <c r="F134" s="285">
        <v>9.1668699999999994</v>
      </c>
      <c r="G134" s="289" t="s">
        <v>219</v>
      </c>
      <c r="H134" t="str">
        <f t="shared" si="1"/>
        <v>Solomon Islands dollar</v>
      </c>
    </row>
    <row r="135" spans="2:8" ht="14.5" x14ac:dyDescent="0.35">
      <c r="B135" s="287" t="s">
        <v>709</v>
      </c>
      <c r="C135" s="288" t="s">
        <v>710</v>
      </c>
      <c r="D135" s="287" t="s">
        <v>711</v>
      </c>
      <c r="E135" s="288" t="s">
        <v>712</v>
      </c>
      <c r="F135" s="285">
        <v>661.34550000000002</v>
      </c>
      <c r="G135" s="289" t="s">
        <v>219</v>
      </c>
      <c r="H135" t="str">
        <f t="shared" ref="H135:H162" si="2">+D135</f>
        <v>Somali shilling</v>
      </c>
    </row>
    <row r="136" spans="2:8" ht="14.5" x14ac:dyDescent="0.35">
      <c r="B136" s="287" t="s">
        <v>851</v>
      </c>
      <c r="C136" s="288" t="s">
        <v>713</v>
      </c>
      <c r="D136" s="287" t="s">
        <v>714</v>
      </c>
      <c r="E136" s="288" t="s">
        <v>715</v>
      </c>
      <c r="F136" s="285">
        <v>176.11503999999999</v>
      </c>
      <c r="G136" s="289" t="s">
        <v>219</v>
      </c>
      <c r="H136" t="str">
        <f t="shared" si="2"/>
        <v>South Sudanese pound</v>
      </c>
    </row>
    <row r="137" spans="2:8" ht="14.5" x14ac:dyDescent="0.35">
      <c r="B137" s="287" t="s">
        <v>716</v>
      </c>
      <c r="C137" s="288" t="s">
        <v>717</v>
      </c>
      <c r="D137" s="287" t="s">
        <v>718</v>
      </c>
      <c r="E137" s="288" t="s">
        <v>719</v>
      </c>
      <c r="F137" s="285">
        <v>206.82689999999999</v>
      </c>
      <c r="G137" s="289" t="s">
        <v>219</v>
      </c>
      <c r="H137" t="str">
        <f t="shared" si="2"/>
        <v>Sri Lankan rupee</v>
      </c>
    </row>
    <row r="138" spans="2:8" ht="14.5" x14ac:dyDescent="0.35">
      <c r="B138" s="287" t="s">
        <v>720</v>
      </c>
      <c r="C138" s="288" t="s">
        <v>721</v>
      </c>
      <c r="D138" s="287" t="s">
        <v>722</v>
      </c>
      <c r="E138" s="288" t="s">
        <v>723</v>
      </c>
      <c r="F138" s="285">
        <v>54.050199999999997</v>
      </c>
      <c r="G138" s="289" t="s">
        <v>767</v>
      </c>
      <c r="H138" t="str">
        <f t="shared" si="2"/>
        <v>Sudanese Pound</v>
      </c>
    </row>
    <row r="139" spans="2:8" ht="14.5" x14ac:dyDescent="0.35">
      <c r="B139" s="287" t="s">
        <v>724</v>
      </c>
      <c r="C139" s="288" t="s">
        <v>725</v>
      </c>
      <c r="D139" s="287" t="s">
        <v>726</v>
      </c>
      <c r="E139" s="288" t="s">
        <v>727</v>
      </c>
      <c r="F139" s="285">
        <v>8.5423899999999993</v>
      </c>
      <c r="G139" s="289" t="s">
        <v>219</v>
      </c>
      <c r="H139" t="str">
        <f t="shared" si="2"/>
        <v>Surinam dollar</v>
      </c>
    </row>
    <row r="140" spans="2:8" ht="14.5" x14ac:dyDescent="0.35">
      <c r="B140" s="287" t="s">
        <v>852</v>
      </c>
      <c r="C140" s="288" t="s">
        <v>728</v>
      </c>
      <c r="D140" s="287" t="s">
        <v>729</v>
      </c>
      <c r="E140" s="288" t="s">
        <v>730</v>
      </c>
      <c r="F140" s="285">
        <v>16.450600000000001</v>
      </c>
      <c r="G140" s="289" t="s">
        <v>219</v>
      </c>
      <c r="H140" t="str">
        <f t="shared" si="2"/>
        <v>Swazi lilangeni</v>
      </c>
    </row>
    <row r="141" spans="2:8" ht="14.5" x14ac:dyDescent="0.35">
      <c r="B141" s="287" t="s">
        <v>731</v>
      </c>
      <c r="C141" s="288" t="s">
        <v>732</v>
      </c>
      <c r="D141" s="287" t="s">
        <v>733</v>
      </c>
      <c r="E141" s="288" t="s">
        <v>734</v>
      </c>
      <c r="F141" s="285">
        <v>493.84</v>
      </c>
      <c r="G141" s="289" t="s">
        <v>219</v>
      </c>
      <c r="H141" t="str">
        <f t="shared" si="2"/>
        <v>Syrian pound</v>
      </c>
    </row>
    <row r="142" spans="2:8" ht="14.5" x14ac:dyDescent="0.35">
      <c r="B142" s="287" t="s">
        <v>314</v>
      </c>
      <c r="C142" s="288" t="s">
        <v>315</v>
      </c>
      <c r="D142" s="287" t="s">
        <v>316</v>
      </c>
      <c r="E142" s="288" t="s">
        <v>317</v>
      </c>
      <c r="F142" s="285">
        <v>35.106000000000002</v>
      </c>
      <c r="G142" s="289" t="s">
        <v>219</v>
      </c>
      <c r="H142" t="str">
        <f t="shared" si="2"/>
        <v>New Taiwan dollar</v>
      </c>
    </row>
    <row r="143" spans="2:8" ht="14.5" x14ac:dyDescent="0.35">
      <c r="B143" s="287" t="s">
        <v>735</v>
      </c>
      <c r="C143" s="288" t="s">
        <v>736</v>
      </c>
      <c r="D143" s="287" t="s">
        <v>737</v>
      </c>
      <c r="E143" s="288" t="s">
        <v>738</v>
      </c>
      <c r="F143" s="285">
        <v>10.79013</v>
      </c>
      <c r="G143" s="289" t="s">
        <v>219</v>
      </c>
      <c r="H143" t="str">
        <f t="shared" si="2"/>
        <v>Tajikistani somoni</v>
      </c>
    </row>
    <row r="144" spans="2:8" ht="14.5" x14ac:dyDescent="0.35">
      <c r="B144" s="287" t="s">
        <v>739</v>
      </c>
      <c r="C144" s="288" t="s">
        <v>740</v>
      </c>
      <c r="D144" s="287" t="s">
        <v>741</v>
      </c>
      <c r="E144" s="288" t="s">
        <v>742</v>
      </c>
      <c r="F144" s="285">
        <v>2593.2410500000001</v>
      </c>
      <c r="G144" s="289" t="s">
        <v>219</v>
      </c>
      <c r="H144" t="str">
        <f t="shared" si="2"/>
        <v>Tanzanian shilling</v>
      </c>
    </row>
    <row r="145" spans="2:8" ht="14.5" x14ac:dyDescent="0.35">
      <c r="B145" s="287" t="s">
        <v>743</v>
      </c>
      <c r="C145" s="288" t="s">
        <v>744</v>
      </c>
      <c r="D145" s="287" t="s">
        <v>745</v>
      </c>
      <c r="E145" s="288" t="s">
        <v>746</v>
      </c>
      <c r="F145" s="285">
        <v>2.5750999999999999</v>
      </c>
      <c r="G145" s="289" t="s">
        <v>219</v>
      </c>
      <c r="H145" t="str">
        <f t="shared" si="2"/>
        <v>Tongan paʻanga</v>
      </c>
    </row>
    <row r="146" spans="2:8" ht="14.5" x14ac:dyDescent="0.35">
      <c r="B146" s="287" t="s">
        <v>747</v>
      </c>
      <c r="C146" s="288" t="s">
        <v>748</v>
      </c>
      <c r="D146" s="287" t="s">
        <v>749</v>
      </c>
      <c r="E146" s="288" t="s">
        <v>750</v>
      </c>
      <c r="F146" s="285">
        <v>7.8710000000000004</v>
      </c>
      <c r="G146" s="289" t="s">
        <v>219</v>
      </c>
      <c r="H146" t="str">
        <f t="shared" si="2"/>
        <v>Trinidad and Tobago dollar</v>
      </c>
    </row>
    <row r="147" spans="2:8" ht="14.5" x14ac:dyDescent="0.35">
      <c r="B147" s="287" t="s">
        <v>751</v>
      </c>
      <c r="C147" s="288" t="s">
        <v>752</v>
      </c>
      <c r="D147" s="287" t="s">
        <v>753</v>
      </c>
      <c r="E147" s="288" t="s">
        <v>754</v>
      </c>
      <c r="F147" s="285">
        <v>3.4113000000000002</v>
      </c>
      <c r="G147" s="289" t="s">
        <v>219</v>
      </c>
      <c r="H147" t="str">
        <f t="shared" si="2"/>
        <v>Tunisian dinar</v>
      </c>
    </row>
    <row r="148" spans="2:8" ht="14.5" x14ac:dyDescent="0.35">
      <c r="B148" s="287" t="s">
        <v>755</v>
      </c>
      <c r="C148" s="288" t="s">
        <v>756</v>
      </c>
      <c r="D148" s="287" t="s">
        <v>757</v>
      </c>
      <c r="E148" s="288" t="s">
        <v>758</v>
      </c>
      <c r="F148" s="285">
        <v>4.0088999999999997</v>
      </c>
      <c r="G148" s="289" t="s">
        <v>219</v>
      </c>
      <c r="H148" t="str">
        <f t="shared" si="2"/>
        <v>Turkmenistan manat</v>
      </c>
    </row>
    <row r="149" spans="2:8" ht="14.5" x14ac:dyDescent="0.35">
      <c r="B149" s="287" t="s">
        <v>759</v>
      </c>
      <c r="C149" s="288" t="s">
        <v>760</v>
      </c>
      <c r="D149" s="287" t="s">
        <v>761</v>
      </c>
      <c r="E149" s="288" t="s">
        <v>762</v>
      </c>
      <c r="F149" s="285">
        <v>4229.2749999999996</v>
      </c>
      <c r="G149" s="289" t="s">
        <v>219</v>
      </c>
      <c r="H149" t="str">
        <f t="shared" si="2"/>
        <v>Ugandan shilling</v>
      </c>
    </row>
    <row r="150" spans="2:8" ht="14.5" x14ac:dyDescent="0.35">
      <c r="B150" s="287" t="s">
        <v>763</v>
      </c>
      <c r="C150" s="288" t="s">
        <v>764</v>
      </c>
      <c r="D150" s="287" t="s">
        <v>765</v>
      </c>
      <c r="E150" s="288" t="s">
        <v>766</v>
      </c>
      <c r="F150" s="285">
        <v>31.422830000000001</v>
      </c>
      <c r="G150" s="289" t="s">
        <v>788</v>
      </c>
      <c r="H150" t="str">
        <f t="shared" si="2"/>
        <v>Ukrainian hryvnia</v>
      </c>
    </row>
    <row r="151" spans="2:8" ht="14.5" x14ac:dyDescent="0.35">
      <c r="B151" s="287" t="s">
        <v>768</v>
      </c>
      <c r="C151" s="288" t="s">
        <v>769</v>
      </c>
      <c r="D151" s="287" t="s">
        <v>770</v>
      </c>
      <c r="E151" s="288" t="s">
        <v>771</v>
      </c>
      <c r="F151" s="285">
        <v>4.1882999999999999</v>
      </c>
      <c r="G151" s="289" t="s">
        <v>219</v>
      </c>
      <c r="H151" t="str">
        <f t="shared" si="2"/>
        <v>United Arab Emirates dirham</v>
      </c>
    </row>
    <row r="152" spans="2:8" ht="14.5" x14ac:dyDescent="0.35">
      <c r="B152" s="287" t="s">
        <v>772</v>
      </c>
      <c r="C152" s="288" t="s">
        <v>773</v>
      </c>
      <c r="D152" s="287" t="s">
        <v>774</v>
      </c>
      <c r="E152" s="288" t="s">
        <v>775</v>
      </c>
      <c r="F152" s="285">
        <v>37.076599999999999</v>
      </c>
      <c r="G152" s="289" t="s">
        <v>219</v>
      </c>
      <c r="H152" t="str">
        <f t="shared" si="2"/>
        <v>Uruguayan peso</v>
      </c>
    </row>
    <row r="153" spans="2:8" ht="14.5" x14ac:dyDescent="0.35">
      <c r="B153" s="287" t="s">
        <v>776</v>
      </c>
      <c r="C153" s="288" t="s">
        <v>777</v>
      </c>
      <c r="D153" s="287" t="s">
        <v>778</v>
      </c>
      <c r="E153" s="288" t="s">
        <v>779</v>
      </c>
      <c r="F153" s="285">
        <v>9552.1205699999991</v>
      </c>
      <c r="G153" s="289" t="s">
        <v>219</v>
      </c>
      <c r="H153" t="str">
        <f t="shared" si="2"/>
        <v>Uzbekistan sum</v>
      </c>
    </row>
    <row r="154" spans="2:8" ht="14.5" x14ac:dyDescent="0.35">
      <c r="B154" s="287" t="s">
        <v>780</v>
      </c>
      <c r="C154" s="288" t="s">
        <v>781</v>
      </c>
      <c r="D154" s="287" t="s">
        <v>782</v>
      </c>
      <c r="E154" s="288" t="s">
        <v>783</v>
      </c>
      <c r="F154" s="285">
        <v>130.18809999999999</v>
      </c>
      <c r="G154" s="289" t="s">
        <v>219</v>
      </c>
      <c r="H154" t="str">
        <f t="shared" si="2"/>
        <v>Vanuatu vatu</v>
      </c>
    </row>
    <row r="155" spans="2:8" ht="14.5" x14ac:dyDescent="0.35">
      <c r="B155" s="287" t="s">
        <v>784</v>
      </c>
      <c r="C155" s="288" t="s">
        <v>785</v>
      </c>
      <c r="D155" s="287" t="s">
        <v>871</v>
      </c>
      <c r="E155" s="288" t="s">
        <v>872</v>
      </c>
      <c r="F155" s="285">
        <v>576.98326999999995</v>
      </c>
      <c r="G155" s="289" t="s">
        <v>801</v>
      </c>
      <c r="H155" t="str">
        <f t="shared" si="2"/>
        <v>Venezuelan bolivar soberano</v>
      </c>
    </row>
    <row r="156" spans="2:8" ht="14.5" x14ac:dyDescent="0.35">
      <c r="B156" s="287" t="s">
        <v>784</v>
      </c>
      <c r="C156" s="288" t="s">
        <v>785</v>
      </c>
      <c r="D156" s="287" t="s">
        <v>786</v>
      </c>
      <c r="E156" s="288" t="s">
        <v>787</v>
      </c>
      <c r="F156" s="285">
        <v>57698326.625249997</v>
      </c>
      <c r="G156" s="289" t="s">
        <v>805</v>
      </c>
      <c r="H156" t="str">
        <f t="shared" si="2"/>
        <v>Venezuelan bolívar</v>
      </c>
    </row>
    <row r="157" spans="2:8" ht="14.5" x14ac:dyDescent="0.35">
      <c r="B157" s="287" t="s">
        <v>789</v>
      </c>
      <c r="C157" s="288" t="s">
        <v>790</v>
      </c>
      <c r="D157" s="287" t="s">
        <v>791</v>
      </c>
      <c r="E157" s="288" t="s">
        <v>792</v>
      </c>
      <c r="F157" s="285">
        <v>26601.915000000001</v>
      </c>
      <c r="G157" s="289" t="s">
        <v>219</v>
      </c>
      <c r="H157" t="str">
        <f t="shared" si="2"/>
        <v>Vietnamese dong</v>
      </c>
    </row>
    <row r="158" spans="2:8" ht="14.5" x14ac:dyDescent="0.35">
      <c r="B158" s="287" t="s">
        <v>793</v>
      </c>
      <c r="C158" s="288" t="s">
        <v>794</v>
      </c>
      <c r="D158" s="287" t="s">
        <v>795</v>
      </c>
      <c r="E158" s="288" t="s">
        <v>796</v>
      </c>
      <c r="F158" s="285">
        <v>584.32581000000005</v>
      </c>
      <c r="G158" s="289" t="s">
        <v>219</v>
      </c>
      <c r="H158" t="str">
        <f t="shared" si="2"/>
        <v>Yemeni rial</v>
      </c>
    </row>
    <row r="159" spans="2:8" ht="12.75" customHeight="1" x14ac:dyDescent="0.35">
      <c r="B159" s="287" t="s">
        <v>797</v>
      </c>
      <c r="C159" s="288" t="s">
        <v>798</v>
      </c>
      <c r="D159" s="287" t="s">
        <v>799</v>
      </c>
      <c r="E159" s="288" t="s">
        <v>800</v>
      </c>
      <c r="F159" s="285">
        <v>13.575049999999999</v>
      </c>
      <c r="G159" s="289" t="s">
        <v>219</v>
      </c>
      <c r="H159" t="str">
        <f t="shared" si="2"/>
        <v>Zambian Kwacha</v>
      </c>
    </row>
    <row r="160" spans="2:8" ht="14.5" x14ac:dyDescent="0.35">
      <c r="B160" s="781" t="s">
        <v>219</v>
      </c>
      <c r="C160" s="777"/>
      <c r="D160" s="777"/>
      <c r="E160" s="777"/>
      <c r="F160" s="777"/>
      <c r="G160" s="781" t="s">
        <v>219</v>
      </c>
      <c r="H160">
        <f t="shared" si="2"/>
        <v>0</v>
      </c>
    </row>
    <row r="161" spans="2:8" ht="14.5" x14ac:dyDescent="0.35">
      <c r="B161" s="287" t="s">
        <v>802</v>
      </c>
      <c r="C161" s="288" t="s">
        <v>219</v>
      </c>
      <c r="D161" s="287" t="s">
        <v>803</v>
      </c>
      <c r="E161" s="288" t="s">
        <v>804</v>
      </c>
      <c r="F161" s="285">
        <v>3.0925799999999999</v>
      </c>
      <c r="G161" s="289" t="s">
        <v>809</v>
      </c>
      <c r="H161" t="str">
        <f t="shared" si="2"/>
        <v>East Caribbean dollar</v>
      </c>
    </row>
    <row r="162" spans="2:8" ht="14.5" x14ac:dyDescent="0.35">
      <c r="B162" s="287" t="s">
        <v>806</v>
      </c>
      <c r="C162" s="288" t="s">
        <v>219</v>
      </c>
      <c r="D162" s="287" t="s">
        <v>807</v>
      </c>
      <c r="E162" s="288" t="s">
        <v>808</v>
      </c>
      <c r="F162" s="285">
        <v>655.95699999999999</v>
      </c>
      <c r="G162" s="289" t="s">
        <v>813</v>
      </c>
      <c r="H162" t="str">
        <f t="shared" si="2"/>
        <v>West African CFA franc</v>
      </c>
    </row>
    <row r="163" spans="2:8" ht="15" thickBot="1" x14ac:dyDescent="0.4">
      <c r="B163" s="287" t="s">
        <v>810</v>
      </c>
      <c r="C163" s="288" t="s">
        <v>219</v>
      </c>
      <c r="D163" s="287" t="s">
        <v>811</v>
      </c>
      <c r="E163" s="288" t="s">
        <v>812</v>
      </c>
      <c r="F163" s="285">
        <v>655.95699999999999</v>
      </c>
      <c r="G163" s="289" t="s">
        <v>853</v>
      </c>
    </row>
    <row r="164" spans="2:8" ht="12.75" customHeight="1" x14ac:dyDescent="0.35">
      <c r="B164" s="290" t="s">
        <v>219</v>
      </c>
      <c r="C164" s="290" t="s">
        <v>219</v>
      </c>
      <c r="D164" s="290" t="s">
        <v>219</v>
      </c>
      <c r="E164" s="290" t="s">
        <v>219</v>
      </c>
      <c r="F164" s="290" t="s">
        <v>219</v>
      </c>
      <c r="G164" s="290" t="s">
        <v>219</v>
      </c>
    </row>
    <row r="165" spans="2:8" ht="14.5" x14ac:dyDescent="0.35">
      <c r="B165" s="782" t="s">
        <v>814</v>
      </c>
      <c r="C165" s="777"/>
      <c r="D165" s="777"/>
      <c r="E165" s="777"/>
      <c r="F165" s="777"/>
      <c r="G165" s="777"/>
    </row>
    <row r="166" spans="2:8" ht="75" customHeight="1" x14ac:dyDescent="0.35">
      <c r="B166" s="282"/>
      <c r="C166" s="283"/>
      <c r="D166" s="283"/>
      <c r="E166" s="283"/>
      <c r="F166" s="283"/>
      <c r="G166" s="283"/>
    </row>
    <row r="167" spans="2:8" ht="15" customHeight="1" x14ac:dyDescent="0.35">
      <c r="B167" s="780" t="s">
        <v>815</v>
      </c>
      <c r="C167" s="777"/>
      <c r="D167" s="777"/>
      <c r="E167" s="777"/>
      <c r="F167" s="777"/>
      <c r="G167" s="777"/>
    </row>
    <row r="168" spans="2:8" ht="15" customHeight="1" x14ac:dyDescent="0.35">
      <c r="B168" s="780" t="s">
        <v>816</v>
      </c>
      <c r="C168" s="777"/>
      <c r="D168" s="777"/>
      <c r="E168" s="777"/>
      <c r="F168" s="777"/>
      <c r="G168" s="777"/>
    </row>
    <row r="169" spans="2:8" ht="30" customHeight="1" x14ac:dyDescent="0.35">
      <c r="B169" s="780" t="s">
        <v>817</v>
      </c>
      <c r="C169" s="777"/>
      <c r="D169" s="777"/>
      <c r="E169" s="777"/>
      <c r="F169" s="777"/>
      <c r="G169" s="777"/>
    </row>
    <row r="170" spans="2:8" ht="15" customHeight="1" x14ac:dyDescent="0.35">
      <c r="B170" s="780" t="s">
        <v>818</v>
      </c>
      <c r="C170" s="777"/>
      <c r="D170" s="777"/>
      <c r="E170" s="777"/>
      <c r="F170" s="777"/>
      <c r="G170" s="777"/>
    </row>
    <row r="171" spans="2:8" ht="15" customHeight="1" x14ac:dyDescent="0.35">
      <c r="B171" s="780" t="s">
        <v>819</v>
      </c>
      <c r="C171" s="777"/>
      <c r="D171" s="777"/>
      <c r="E171" s="777"/>
      <c r="F171" s="777"/>
      <c r="G171" s="777"/>
    </row>
    <row r="172" spans="2:8" ht="15" customHeight="1" x14ac:dyDescent="0.35">
      <c r="B172" s="780" t="s">
        <v>820</v>
      </c>
      <c r="C172" s="777"/>
      <c r="D172" s="777"/>
      <c r="E172" s="777"/>
      <c r="F172" s="777"/>
      <c r="G172" s="777"/>
    </row>
    <row r="173" spans="2:8" ht="15" customHeight="1" x14ac:dyDescent="0.35">
      <c r="B173" s="780" t="s">
        <v>854</v>
      </c>
      <c r="C173" s="777"/>
      <c r="D173" s="777"/>
      <c r="E173" s="777"/>
      <c r="F173" s="777"/>
      <c r="G173" s="777"/>
    </row>
    <row r="174" spans="2:8" ht="15" customHeight="1" x14ac:dyDescent="0.35">
      <c r="B174" s="780" t="s">
        <v>855</v>
      </c>
      <c r="C174" s="777"/>
      <c r="D174" s="777"/>
      <c r="E174" s="777"/>
      <c r="F174" s="777"/>
      <c r="G174" s="777"/>
    </row>
    <row r="175" spans="2:8" ht="15" customHeight="1" x14ac:dyDescent="0.35">
      <c r="B175" s="780" t="s">
        <v>856</v>
      </c>
      <c r="C175" s="777"/>
      <c r="D175" s="777"/>
      <c r="E175" s="777"/>
      <c r="F175" s="777"/>
      <c r="G175" s="777"/>
    </row>
    <row r="176" spans="2:8" ht="45" customHeight="1" x14ac:dyDescent="0.35">
      <c r="B176" s="780" t="s">
        <v>857</v>
      </c>
      <c r="C176" s="777"/>
      <c r="D176" s="777"/>
      <c r="E176" s="777"/>
      <c r="F176" s="777"/>
      <c r="G176" s="777"/>
    </row>
    <row r="177" spans="2:7" ht="15" customHeight="1" x14ac:dyDescent="0.35">
      <c r="B177" s="780" t="s">
        <v>858</v>
      </c>
      <c r="C177" s="777"/>
      <c r="D177" s="777"/>
      <c r="E177" s="777"/>
      <c r="F177" s="777"/>
      <c r="G177" s="777"/>
    </row>
    <row r="178" spans="2:7" ht="15" customHeight="1" x14ac:dyDescent="0.35">
      <c r="B178" s="780" t="s">
        <v>859</v>
      </c>
      <c r="C178" s="777"/>
      <c r="D178" s="777"/>
      <c r="E178" s="777"/>
      <c r="F178" s="777"/>
      <c r="G178" s="777"/>
    </row>
    <row r="179" spans="2:7" ht="15" customHeight="1" x14ac:dyDescent="0.35">
      <c r="B179" s="780" t="s">
        <v>860</v>
      </c>
      <c r="C179" s="777"/>
      <c r="D179" s="777"/>
      <c r="E179" s="777"/>
      <c r="F179" s="777"/>
      <c r="G179" s="777"/>
    </row>
    <row r="180" spans="2:7" ht="15" customHeight="1" x14ac:dyDescent="0.35">
      <c r="B180" s="780" t="s">
        <v>861</v>
      </c>
      <c r="C180" s="777"/>
      <c r="D180" s="777"/>
      <c r="E180" s="777"/>
      <c r="F180" s="777"/>
      <c r="G180" s="777"/>
    </row>
    <row r="181" spans="2:7" ht="15" customHeight="1" x14ac:dyDescent="0.35">
      <c r="B181" s="780" t="s">
        <v>821</v>
      </c>
      <c r="C181" s="777"/>
      <c r="D181" s="777"/>
      <c r="E181" s="777"/>
      <c r="F181" s="777"/>
      <c r="G181" s="777"/>
    </row>
    <row r="182" spans="2:7" ht="15" customHeight="1" x14ac:dyDescent="0.35">
      <c r="B182" s="780" t="s">
        <v>822</v>
      </c>
      <c r="C182" s="777"/>
      <c r="D182" s="777"/>
      <c r="E182" s="777"/>
      <c r="F182" s="777"/>
      <c r="G182" s="777"/>
    </row>
    <row r="183" spans="2:7" ht="15" customHeight="1" x14ac:dyDescent="0.35">
      <c r="B183" s="780" t="s">
        <v>862</v>
      </c>
      <c r="C183" s="777"/>
      <c r="D183" s="777"/>
      <c r="E183" s="777"/>
      <c r="F183" s="777"/>
      <c r="G183" s="777"/>
    </row>
    <row r="184" spans="2:7" ht="15" customHeight="1" x14ac:dyDescent="0.35">
      <c r="B184" s="780" t="s">
        <v>863</v>
      </c>
      <c r="C184" s="777"/>
      <c r="D184" s="777"/>
      <c r="E184" s="777"/>
      <c r="F184" s="777"/>
      <c r="G184" s="777"/>
    </row>
    <row r="185" spans="2:7" ht="30" customHeight="1" x14ac:dyDescent="0.35">
      <c r="B185" s="780" t="s">
        <v>873</v>
      </c>
      <c r="C185" s="777"/>
      <c r="D185" s="777"/>
      <c r="E185" s="777"/>
      <c r="F185" s="777"/>
      <c r="G185" s="777"/>
    </row>
    <row r="186" spans="2:7" ht="30" customHeight="1" x14ac:dyDescent="0.35">
      <c r="B186" s="780" t="s">
        <v>874</v>
      </c>
      <c r="C186" s="777"/>
      <c r="D186" s="777"/>
      <c r="E186" s="777"/>
      <c r="F186" s="777"/>
      <c r="G186" s="777"/>
    </row>
    <row r="187" spans="2:7" ht="15" customHeight="1" x14ac:dyDescent="0.35">
      <c r="B187" s="780" t="s">
        <v>864</v>
      </c>
      <c r="C187" s="777"/>
      <c r="D187" s="777"/>
      <c r="E187" s="777"/>
      <c r="F187" s="777"/>
      <c r="G187" s="777"/>
    </row>
    <row r="188" spans="2:7" ht="30" customHeight="1" x14ac:dyDescent="0.35">
      <c r="B188" s="780" t="s">
        <v>865</v>
      </c>
      <c r="C188" s="777"/>
      <c r="D188" s="777"/>
      <c r="E188" s="777"/>
      <c r="F188" s="777"/>
      <c r="G188" s="777"/>
    </row>
    <row r="189" spans="2:7" ht="15" customHeight="1" x14ac:dyDescent="0.35">
      <c r="B189" s="780" t="s">
        <v>866</v>
      </c>
      <c r="C189" s="777"/>
      <c r="D189" s="777"/>
      <c r="E189" s="777"/>
      <c r="F189" s="777"/>
      <c r="G189" s="777"/>
    </row>
    <row r="190" spans="2:7" ht="14.5" x14ac:dyDescent="0.35">
      <c r="B190" s="780" t="s">
        <v>823</v>
      </c>
      <c r="C190" s="777"/>
      <c r="D190" s="777"/>
      <c r="E190" s="777"/>
      <c r="F190" s="777"/>
      <c r="G190" s="777"/>
    </row>
  </sheetData>
  <sheetProtection algorithmName="SHA-512" hashValue="DaZYOdI6ZNhiyJyxQEM7LkOT83MGazECyldIQuFuQNJqjLMU7mY5nxJ51aNQk1IemIUoLP2xcxEDieI3ZhRxjQ==" saltValue="vZSvufMl4NEax4Dg8Q+lmw==" spinCount="100000" sheet="1" objects="1" scenarios="1"/>
  <mergeCells count="30">
    <mergeCell ref="B174:G174"/>
    <mergeCell ref="B169:G169"/>
    <mergeCell ref="B175:G175"/>
    <mergeCell ref="B176:G176"/>
    <mergeCell ref="B160:G160"/>
    <mergeCell ref="B165:G165"/>
    <mergeCell ref="B167:G167"/>
    <mergeCell ref="B168:G168"/>
    <mergeCell ref="B190:G190"/>
    <mergeCell ref="B185:G185"/>
    <mergeCell ref="B186:G186"/>
    <mergeCell ref="B187:G187"/>
    <mergeCell ref="B188:G188"/>
    <mergeCell ref="B189:G189"/>
    <mergeCell ref="B1:G1"/>
    <mergeCell ref="B2:G2"/>
    <mergeCell ref="B5:G5"/>
    <mergeCell ref="B184:G184"/>
    <mergeCell ref="B180:G180"/>
    <mergeCell ref="B181:G181"/>
    <mergeCell ref="B182:G182"/>
    <mergeCell ref="B183:G183"/>
    <mergeCell ref="B39:G39"/>
    <mergeCell ref="B177:G177"/>
    <mergeCell ref="B178:G178"/>
    <mergeCell ref="B179:G179"/>
    <mergeCell ref="B170:G170"/>
    <mergeCell ref="B171:G171"/>
    <mergeCell ref="B172:G172"/>
    <mergeCell ref="B173:G1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2.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128"/>
  <sheetViews>
    <sheetView zoomScaleNormal="100" workbookViewId="0">
      <selection activeCell="F38" sqref="F38"/>
    </sheetView>
  </sheetViews>
  <sheetFormatPr defaultColWidth="0" defaultRowHeight="13" zeroHeight="1" x14ac:dyDescent="0.3"/>
  <cols>
    <col min="1" max="1" width="5.7265625" style="4" customWidth="1"/>
    <col min="2" max="2" width="24.453125" style="4" customWidth="1"/>
    <col min="3" max="3" width="15.453125" style="4" customWidth="1"/>
    <col min="4" max="4" width="29.81640625" style="4" customWidth="1"/>
    <col min="5" max="5" width="24.7265625" style="4" customWidth="1"/>
    <col min="6" max="6" width="5.26953125" style="4" customWidth="1"/>
    <col min="7" max="7" width="8.26953125" style="4" customWidth="1"/>
    <col min="8" max="8" width="12.81640625" style="4" bestFit="1" customWidth="1"/>
    <col min="9" max="9" width="10.81640625" style="4" customWidth="1"/>
    <col min="10" max="10" width="13" style="4" customWidth="1"/>
    <col min="11" max="11" width="1.26953125" style="4" customWidth="1"/>
    <col min="12" max="12" width="11.453125" style="4" hidden="1" customWidth="1"/>
    <col min="13" max="13" width="13.26953125" style="4" hidden="1" customWidth="1"/>
    <col min="14" max="14" width="21.54296875" style="4" hidden="1" customWidth="1"/>
    <col min="15" max="15" width="13.26953125" style="4" hidden="1" customWidth="1"/>
    <col min="16" max="16" width="12" style="4" hidden="1" customWidth="1"/>
    <col min="17" max="17" width="13.54296875" style="4" hidden="1" customWidth="1"/>
    <col min="18" max="18" width="12" style="4" hidden="1" customWidth="1"/>
    <col min="19" max="19" width="6.7265625" style="4" hidden="1" customWidth="1"/>
    <col min="20" max="20" width="7.81640625" style="4" hidden="1" customWidth="1"/>
    <col min="21" max="22" width="10.1796875" style="4" hidden="1" customWidth="1"/>
    <col min="23" max="23" width="9.453125" style="4" hidden="1" customWidth="1"/>
    <col min="24" max="25" width="7.81640625" style="4" hidden="1" customWidth="1"/>
    <col min="26" max="26" width="8" style="4" hidden="1" customWidth="1"/>
    <col min="27" max="27" width="6.54296875" style="5" hidden="1" customWidth="1"/>
    <col min="28" max="28" width="8" style="4" hidden="1" customWidth="1"/>
    <col min="29" max="29" width="12.1796875" style="4" hidden="1" customWidth="1"/>
    <col min="30" max="30" width="8" style="4" hidden="1" customWidth="1"/>
    <col min="31" max="31" width="6.54296875" style="4" hidden="1" customWidth="1"/>
    <col min="32" max="32" width="8" style="4" hidden="1" customWidth="1"/>
    <col min="33" max="33" width="10.54296875" style="4" hidden="1" customWidth="1"/>
    <col min="34" max="16384" width="9.1796875" style="4" hidden="1"/>
  </cols>
  <sheetData>
    <row r="1" spans="1:20" ht="16" thickBot="1" x14ac:dyDescent="0.4">
      <c r="A1" s="284" t="s">
        <v>914</v>
      </c>
      <c r="B1" s="1"/>
      <c r="C1" s="1"/>
      <c r="D1" s="1"/>
      <c r="K1" s="1"/>
      <c r="L1" s="601" t="s">
        <v>71</v>
      </c>
      <c r="M1" s="601"/>
      <c r="N1" s="601"/>
      <c r="O1" s="601"/>
      <c r="P1" s="601"/>
      <c r="Q1" s="601"/>
      <c r="R1" s="601"/>
      <c r="S1" s="601"/>
      <c r="T1" s="601"/>
    </row>
    <row r="2" spans="1:20" ht="16.5" thickBot="1" x14ac:dyDescent="0.35">
      <c r="A2" s="3"/>
      <c r="B2" s="1"/>
      <c r="C2" s="1"/>
      <c r="D2" s="1"/>
      <c r="K2" s="1"/>
      <c r="N2" s="651" t="s">
        <v>10</v>
      </c>
      <c r="O2" s="613" t="s">
        <v>9</v>
      </c>
      <c r="P2" s="602" t="s">
        <v>77</v>
      </c>
      <c r="Q2" s="602"/>
      <c r="R2" s="602"/>
      <c r="S2" s="615" t="s">
        <v>26</v>
      </c>
      <c r="T2" s="616"/>
    </row>
    <row r="3" spans="1:20" ht="16" thickBot="1" x14ac:dyDescent="0.35">
      <c r="A3" s="3"/>
      <c r="B3" s="1"/>
      <c r="C3" s="1"/>
      <c r="D3" s="1"/>
      <c r="E3" s="247" t="s">
        <v>75</v>
      </c>
      <c r="F3" s="623" t="s">
        <v>200</v>
      </c>
      <c r="G3" s="623"/>
      <c r="H3" s="623"/>
      <c r="I3" s="623" t="s">
        <v>201</v>
      </c>
      <c r="J3" s="624"/>
      <c r="K3" s="1"/>
      <c r="N3" s="652"/>
      <c r="O3" s="614"/>
      <c r="P3" s="110" t="s">
        <v>11</v>
      </c>
      <c r="Q3" s="655" t="s">
        <v>78</v>
      </c>
      <c r="R3" s="655"/>
      <c r="S3" s="617"/>
      <c r="T3" s="618"/>
    </row>
    <row r="4" spans="1:20" ht="18" customHeight="1" x14ac:dyDescent="0.3">
      <c r="A4" s="664" t="s">
        <v>22</v>
      </c>
      <c r="B4" s="664"/>
      <c r="C4" s="664"/>
      <c r="D4" s="1"/>
      <c r="E4" s="246" t="str">
        <f>+E10</f>
        <v>Manager</v>
      </c>
      <c r="F4" s="625">
        <f>+SUMIF($E$14:$E$113,E4,$G$14:$G$113)</f>
        <v>0</v>
      </c>
      <c r="G4" s="625"/>
      <c r="H4" s="625"/>
      <c r="I4" s="625">
        <f>+SUMIF($E$14:$E$113,E4,$J$14:$J$113)</f>
        <v>0</v>
      </c>
      <c r="J4" s="626"/>
      <c r="K4" s="12"/>
      <c r="L4" s="658" t="str">
        <f>+E4</f>
        <v>Manager</v>
      </c>
      <c r="M4" s="659"/>
      <c r="N4" s="154">
        <f>+SUMIF($N$14:$N$113,L4,$M$14:$M$113)</f>
        <v>0</v>
      </c>
      <c r="O4" s="150">
        <f>+I4-N4</f>
        <v>0</v>
      </c>
      <c r="P4" s="158"/>
      <c r="Q4" s="619">
        <f>+ROUND(O4*P4,2)</f>
        <v>0</v>
      </c>
      <c r="R4" s="619"/>
      <c r="S4" s="619">
        <f>+O4-Q4</f>
        <v>0</v>
      </c>
      <c r="T4" s="620"/>
    </row>
    <row r="5" spans="1:20" ht="18" customHeight="1" x14ac:dyDescent="0.3">
      <c r="A5" s="662" t="s">
        <v>55</v>
      </c>
      <c r="B5" s="662"/>
      <c r="C5" s="662"/>
      <c r="D5" s="1"/>
      <c r="E5" s="108" t="str">
        <f>+E11</f>
        <v>Researcher, Teacher, Trainer</v>
      </c>
      <c r="F5" s="599">
        <f>+SUMIF($E$14:$E$113,E5,$G$14:$G$113)</f>
        <v>0</v>
      </c>
      <c r="G5" s="599"/>
      <c r="H5" s="599"/>
      <c r="I5" s="599">
        <f>+SUMIF($E$14:$E$113,E5,$J$14:$J$113)</f>
        <v>0</v>
      </c>
      <c r="J5" s="600"/>
      <c r="K5" s="12"/>
      <c r="L5" s="660" t="str">
        <f>+E5</f>
        <v>Researcher, Teacher, Trainer</v>
      </c>
      <c r="M5" s="661"/>
      <c r="N5" s="155">
        <f>+SUMIF($N$14:$N$113,L5,$M$14:$M$113)</f>
        <v>0</v>
      </c>
      <c r="O5" s="151">
        <f t="shared" ref="O5:O7" si="0">+I5-N5</f>
        <v>0</v>
      </c>
      <c r="P5" s="159"/>
      <c r="Q5" s="599">
        <f t="shared" ref="Q5:Q7" si="1">+O5*P5</f>
        <v>0</v>
      </c>
      <c r="R5" s="599"/>
      <c r="S5" s="599">
        <f t="shared" ref="S5:S7" si="2">+O5-Q5</f>
        <v>0</v>
      </c>
      <c r="T5" s="600"/>
    </row>
    <row r="6" spans="1:20" ht="18" customHeight="1" x14ac:dyDescent="0.3">
      <c r="A6" s="663" t="s">
        <v>51</v>
      </c>
      <c r="B6" s="663"/>
      <c r="C6" s="663"/>
      <c r="D6" s="1"/>
      <c r="E6" s="108" t="str">
        <f>+E12</f>
        <v>Technical</v>
      </c>
      <c r="F6" s="599">
        <f>+SUMIF($E$14:$E$113,E6,$G$14:$G$113)</f>
        <v>0</v>
      </c>
      <c r="G6" s="599"/>
      <c r="H6" s="599"/>
      <c r="I6" s="599">
        <f>+SUMIF($E$14:$E$113,E6,$J$14:$J$113)</f>
        <v>0</v>
      </c>
      <c r="J6" s="600"/>
      <c r="K6" s="12"/>
      <c r="L6" s="660" t="str">
        <f>+E6</f>
        <v>Technical</v>
      </c>
      <c r="M6" s="661"/>
      <c r="N6" s="155">
        <f>+SUMIF($N$14:$N$113,L6,$M$14:$M$113)</f>
        <v>0</v>
      </c>
      <c r="O6" s="151">
        <f t="shared" si="0"/>
        <v>0</v>
      </c>
      <c r="P6" s="159"/>
      <c r="Q6" s="599">
        <f t="shared" si="1"/>
        <v>0</v>
      </c>
      <c r="R6" s="599"/>
      <c r="S6" s="599">
        <f t="shared" si="2"/>
        <v>0</v>
      </c>
      <c r="T6" s="600"/>
    </row>
    <row r="7" spans="1:20" ht="18" customHeight="1" thickBot="1" x14ac:dyDescent="0.35">
      <c r="A7" s="1"/>
      <c r="B7" s="1"/>
      <c r="C7" s="1"/>
      <c r="D7" s="1"/>
      <c r="E7" s="109" t="str">
        <f>+E13</f>
        <v>Administrative</v>
      </c>
      <c r="F7" s="621">
        <f>+SUMIF($E$14:$E$113,E7,$G$14:$G$113)</f>
        <v>0</v>
      </c>
      <c r="G7" s="621"/>
      <c r="H7" s="621"/>
      <c r="I7" s="621">
        <f>+SUMIF($E$14:$E$113,E7,$J$14:$J$113)</f>
        <v>0</v>
      </c>
      <c r="J7" s="622"/>
      <c r="K7" s="12"/>
      <c r="L7" s="632" t="str">
        <f>+E7</f>
        <v>Administrative</v>
      </c>
      <c r="M7" s="633"/>
      <c r="N7" s="156">
        <f>+SUMIF($N$14:$N$113,L7,$M$14:$M$113)</f>
        <v>0</v>
      </c>
      <c r="O7" s="152">
        <f t="shared" si="0"/>
        <v>0</v>
      </c>
      <c r="P7" s="160"/>
      <c r="Q7" s="621">
        <f t="shared" si="1"/>
        <v>0</v>
      </c>
      <c r="R7" s="621"/>
      <c r="S7" s="621">
        <f t="shared" si="2"/>
        <v>0</v>
      </c>
      <c r="T7" s="622"/>
    </row>
    <row r="8" spans="1:20" ht="13.5" customHeight="1" thickBot="1" x14ac:dyDescent="0.35">
      <c r="A8" s="7"/>
      <c r="B8" s="7"/>
      <c r="C8" s="7"/>
      <c r="D8" s="7"/>
      <c r="E8" s="7"/>
      <c r="F8" s="7"/>
      <c r="G8" s="7"/>
      <c r="H8" s="9"/>
      <c r="I8" s="54"/>
      <c r="J8" s="7"/>
      <c r="K8" s="12"/>
      <c r="L8" s="653" t="s">
        <v>76</v>
      </c>
      <c r="M8" s="654"/>
      <c r="N8" s="157">
        <f>SUM(N4:N7)</f>
        <v>0</v>
      </c>
      <c r="O8" s="153">
        <f>SUM(O4:O7)</f>
        <v>0</v>
      </c>
      <c r="Q8" s="656">
        <f>SUM(Q4:R7)</f>
        <v>0</v>
      </c>
      <c r="R8" s="657"/>
      <c r="S8" s="656">
        <f>SUM(S4:T7)</f>
        <v>0</v>
      </c>
      <c r="T8" s="657"/>
    </row>
    <row r="9" spans="1:20" ht="12.75" customHeight="1" thickBot="1" x14ac:dyDescent="0.35">
      <c r="A9" s="604" t="s">
        <v>54</v>
      </c>
      <c r="B9" s="606" t="s">
        <v>25</v>
      </c>
      <c r="C9" s="606" t="s">
        <v>74</v>
      </c>
      <c r="D9" s="631" t="s">
        <v>912</v>
      </c>
      <c r="E9" s="45" t="s">
        <v>7</v>
      </c>
      <c r="F9" s="604" t="s">
        <v>19</v>
      </c>
      <c r="G9" s="611" t="s">
        <v>840</v>
      </c>
      <c r="H9" s="609" t="s">
        <v>89</v>
      </c>
      <c r="I9" s="609" t="s">
        <v>57</v>
      </c>
      <c r="J9" s="609" t="s">
        <v>52</v>
      </c>
      <c r="K9" s="8"/>
    </row>
    <row r="10" spans="1:20" ht="12.75" customHeight="1" x14ac:dyDescent="0.3">
      <c r="A10" s="605"/>
      <c r="B10" s="607"/>
      <c r="C10" s="607"/>
      <c r="D10" s="607"/>
      <c r="E10" s="55" t="s">
        <v>67</v>
      </c>
      <c r="F10" s="605"/>
      <c r="G10" s="612"/>
      <c r="H10" s="603"/>
      <c r="I10" s="603"/>
      <c r="J10" s="603"/>
      <c r="K10" s="8"/>
      <c r="L10" s="634" t="s">
        <v>839</v>
      </c>
      <c r="M10" s="637" t="s">
        <v>73</v>
      </c>
      <c r="N10" s="637" t="s">
        <v>841</v>
      </c>
      <c r="O10" s="640" t="s">
        <v>8</v>
      </c>
      <c r="P10" s="641"/>
      <c r="Q10" s="641"/>
      <c r="R10" s="641"/>
      <c r="S10" s="641"/>
      <c r="T10" s="642"/>
    </row>
    <row r="11" spans="1:20" ht="12.75" customHeight="1" x14ac:dyDescent="0.3">
      <c r="A11" s="605"/>
      <c r="B11" s="607"/>
      <c r="C11" s="607"/>
      <c r="D11" s="607"/>
      <c r="E11" s="55" t="s">
        <v>68</v>
      </c>
      <c r="F11" s="605"/>
      <c r="G11" s="612"/>
      <c r="H11" s="603"/>
      <c r="I11" s="603"/>
      <c r="J11" s="603"/>
      <c r="K11" s="8"/>
      <c r="L11" s="635"/>
      <c r="M11" s="638"/>
      <c r="N11" s="638"/>
      <c r="O11" s="643"/>
      <c r="P11" s="644"/>
      <c r="Q11" s="644"/>
      <c r="R11" s="644"/>
      <c r="S11" s="644"/>
      <c r="T11" s="645"/>
    </row>
    <row r="12" spans="1:20" ht="12.75" customHeight="1" x14ac:dyDescent="0.3">
      <c r="A12" s="605"/>
      <c r="B12" s="607"/>
      <c r="C12" s="607"/>
      <c r="D12" s="607"/>
      <c r="E12" s="55" t="s">
        <v>69</v>
      </c>
      <c r="F12" s="605"/>
      <c r="G12" s="612"/>
      <c r="H12" s="610" t="s">
        <v>24</v>
      </c>
      <c r="I12" s="603" t="s">
        <v>18</v>
      </c>
      <c r="J12" s="53" t="s">
        <v>18</v>
      </c>
      <c r="K12" s="8"/>
      <c r="L12" s="635"/>
      <c r="M12" s="638"/>
      <c r="N12" s="638"/>
      <c r="O12" s="643"/>
      <c r="P12" s="644"/>
      <c r="Q12" s="644"/>
      <c r="R12" s="644"/>
      <c r="S12" s="644"/>
      <c r="T12" s="645"/>
    </row>
    <row r="13" spans="1:20" ht="12.75" customHeight="1" thickBot="1" x14ac:dyDescent="0.35">
      <c r="A13" s="605"/>
      <c r="B13" s="607"/>
      <c r="C13" s="607"/>
      <c r="D13" s="607"/>
      <c r="E13" s="56" t="s">
        <v>70</v>
      </c>
      <c r="F13" s="608"/>
      <c r="G13" s="612"/>
      <c r="H13" s="610"/>
      <c r="I13" s="603"/>
      <c r="J13" s="85">
        <f>SUM(J14:J113)</f>
        <v>0</v>
      </c>
      <c r="K13" s="12"/>
      <c r="L13" s="636"/>
      <c r="M13" s="639"/>
      <c r="N13" s="639"/>
      <c r="O13" s="646"/>
      <c r="P13" s="647"/>
      <c r="Q13" s="647"/>
      <c r="R13" s="647"/>
      <c r="S13" s="647"/>
      <c r="T13" s="648"/>
    </row>
    <row r="14" spans="1:20" x14ac:dyDescent="0.3">
      <c r="A14" s="80">
        <v>1</v>
      </c>
      <c r="B14" s="304"/>
      <c r="C14" s="105"/>
      <c r="D14" s="105"/>
      <c r="E14" s="38"/>
      <c r="F14" s="37"/>
      <c r="G14" s="242"/>
      <c r="H14" s="245"/>
      <c r="I14" s="270" t="str">
        <f>IF(H14="","",ROUND(((H14/G14)/(VLOOKUP(F14,Summary!$A$61:$B$76,2,FALSE))),2))</f>
        <v/>
      </c>
      <c r="J14" s="272" t="str">
        <f>IF(OR(B14="",,G14=""),"",((H14)/(VLOOKUP(F14,Summary!$A$61:$B$76,2,FALSE))))</f>
        <v/>
      </c>
      <c r="K14" s="12"/>
      <c r="L14" s="111"/>
      <c r="M14" s="112">
        <f>IFERROR(L14*I14,0)</f>
        <v>0</v>
      </c>
      <c r="N14" s="113">
        <f>+E14</f>
        <v>0</v>
      </c>
      <c r="O14" s="649"/>
      <c r="P14" s="649"/>
      <c r="Q14" s="649"/>
      <c r="R14" s="649"/>
      <c r="S14" s="649"/>
      <c r="T14" s="650"/>
    </row>
    <row r="15" spans="1:20" x14ac:dyDescent="0.3">
      <c r="A15" s="81">
        <f>+A14+1</f>
        <v>2</v>
      </c>
      <c r="B15" s="83"/>
      <c r="C15" s="106"/>
      <c r="D15" s="106"/>
      <c r="E15" s="39"/>
      <c r="F15" s="41"/>
      <c r="G15" s="243"/>
      <c r="H15" s="240"/>
      <c r="I15" s="239" t="str">
        <f>IF(H15="","",ROUND(((H15/G15)/(VLOOKUP(F15,Summary!$A$61:$B$76,2,FALSE))),2))</f>
        <v/>
      </c>
      <c r="J15" s="273" t="str">
        <f>IF(OR(B15="",,G15=""),"",((H15)/(VLOOKUP(F15,Summary!$A$61:$B$76,2,FALSE))))</f>
        <v/>
      </c>
      <c r="K15" s="12"/>
      <c r="L15" s="57"/>
      <c r="M15" s="10">
        <f t="shared" ref="M15:M113" si="3">IFERROR(L15*I15,0)</f>
        <v>0</v>
      </c>
      <c r="N15" s="103">
        <f t="shared" ref="N15:N113" si="4">+E15</f>
        <v>0</v>
      </c>
      <c r="O15" s="627"/>
      <c r="P15" s="627"/>
      <c r="Q15" s="627"/>
      <c r="R15" s="627"/>
      <c r="S15" s="627"/>
      <c r="T15" s="628"/>
    </row>
    <row r="16" spans="1:20" x14ac:dyDescent="0.3">
      <c r="A16" s="81">
        <f t="shared" ref="A16:A79" si="5">+A15+1</f>
        <v>3</v>
      </c>
      <c r="B16" s="83"/>
      <c r="C16" s="106"/>
      <c r="D16" s="106"/>
      <c r="E16" s="39"/>
      <c r="F16" s="41"/>
      <c r="G16" s="243"/>
      <c r="H16" s="240"/>
      <c r="I16" s="239" t="str">
        <f>IF(H16="","",ROUND(((H16/G16)/(VLOOKUP(F16,Summary!$A$61:$B$76,2,FALSE))),2))</f>
        <v/>
      </c>
      <c r="J16" s="273" t="str">
        <f>IF(OR(B16="",,G16=""),"",((H16)/(VLOOKUP(F16,Summary!$A$61:$B$76,2,FALSE))))</f>
        <v/>
      </c>
      <c r="K16" s="12"/>
      <c r="L16" s="57"/>
      <c r="M16" s="10">
        <f t="shared" ref="M16:M79" si="6">IFERROR(L16*I16,0)</f>
        <v>0</v>
      </c>
      <c r="N16" s="103">
        <f t="shared" ref="N16:N79" si="7">+E16</f>
        <v>0</v>
      </c>
      <c r="O16" s="627"/>
      <c r="P16" s="627"/>
      <c r="Q16" s="627"/>
      <c r="R16" s="627"/>
      <c r="S16" s="627"/>
      <c r="T16" s="628"/>
    </row>
    <row r="17" spans="1:20" x14ac:dyDescent="0.3">
      <c r="A17" s="81">
        <f t="shared" si="5"/>
        <v>4</v>
      </c>
      <c r="B17" s="83"/>
      <c r="C17" s="106"/>
      <c r="D17" s="106"/>
      <c r="E17" s="39"/>
      <c r="F17" s="41"/>
      <c r="G17" s="243"/>
      <c r="H17" s="240"/>
      <c r="I17" s="239" t="str">
        <f>IF(H17="","",ROUND(((H17/G17)/(VLOOKUP(F17,Summary!$A$61:$B$76,2,FALSE))),2))</f>
        <v/>
      </c>
      <c r="J17" s="273" t="str">
        <f>IF(OR(B17="",,G17=""),"",((H17)/(VLOOKUP(F17,Summary!$A$61:$B$76,2,FALSE))))</f>
        <v/>
      </c>
      <c r="K17" s="12"/>
      <c r="L17" s="57"/>
      <c r="M17" s="10">
        <f t="shared" si="6"/>
        <v>0</v>
      </c>
      <c r="N17" s="103">
        <f t="shared" si="7"/>
        <v>0</v>
      </c>
      <c r="O17" s="627"/>
      <c r="P17" s="627"/>
      <c r="Q17" s="627"/>
      <c r="R17" s="627"/>
      <c r="S17" s="627"/>
      <c r="T17" s="628"/>
    </row>
    <row r="18" spans="1:20" x14ac:dyDescent="0.3">
      <c r="A18" s="81">
        <f t="shared" si="5"/>
        <v>5</v>
      </c>
      <c r="B18" s="83"/>
      <c r="C18" s="106"/>
      <c r="D18" s="106"/>
      <c r="E18" s="39"/>
      <c r="F18" s="41"/>
      <c r="G18" s="243"/>
      <c r="H18" s="240"/>
      <c r="I18" s="239" t="str">
        <f>IF(H18="","",ROUND(((H18/G18)/(VLOOKUP(F18,Summary!$A$61:$B$76,2,FALSE))),2))</f>
        <v/>
      </c>
      <c r="J18" s="273" t="str">
        <f>IF(OR(B18="",,G18=""),"",((H18)/(VLOOKUP(F18,Summary!$A$61:$B$76,2,FALSE))))</f>
        <v/>
      </c>
      <c r="K18" s="12"/>
      <c r="L18" s="57"/>
      <c r="M18" s="10">
        <f t="shared" si="6"/>
        <v>0</v>
      </c>
      <c r="N18" s="103">
        <f t="shared" si="7"/>
        <v>0</v>
      </c>
      <c r="O18" s="627"/>
      <c r="P18" s="627"/>
      <c r="Q18" s="627"/>
      <c r="R18" s="627"/>
      <c r="S18" s="627"/>
      <c r="T18" s="628"/>
    </row>
    <row r="19" spans="1:20" x14ac:dyDescent="0.3">
      <c r="A19" s="81">
        <f t="shared" si="5"/>
        <v>6</v>
      </c>
      <c r="B19" s="83"/>
      <c r="C19" s="106"/>
      <c r="D19" s="106"/>
      <c r="E19" s="39"/>
      <c r="F19" s="41"/>
      <c r="G19" s="243"/>
      <c r="H19" s="240"/>
      <c r="I19" s="239" t="str">
        <f>IF(H19="","",ROUND(((H19/G19)/(VLOOKUP(F19,Summary!$A$61:$B$76,2,FALSE))),2))</f>
        <v/>
      </c>
      <c r="J19" s="273" t="str">
        <f>IF(OR(B19="",,G19=""),"",((H19)/(VLOOKUP(F19,Summary!$A$61:$B$76,2,FALSE))))</f>
        <v/>
      </c>
      <c r="K19" s="12"/>
      <c r="L19" s="57"/>
      <c r="M19" s="10">
        <f t="shared" si="6"/>
        <v>0</v>
      </c>
      <c r="N19" s="103">
        <f t="shared" si="7"/>
        <v>0</v>
      </c>
      <c r="O19" s="627"/>
      <c r="P19" s="627"/>
      <c r="Q19" s="627"/>
      <c r="R19" s="627"/>
      <c r="S19" s="627"/>
      <c r="T19" s="628"/>
    </row>
    <row r="20" spans="1:20" x14ac:dyDescent="0.3">
      <c r="A20" s="81">
        <f t="shared" si="5"/>
        <v>7</v>
      </c>
      <c r="B20" s="83"/>
      <c r="C20" s="106"/>
      <c r="D20" s="106"/>
      <c r="E20" s="39"/>
      <c r="F20" s="41"/>
      <c r="G20" s="243"/>
      <c r="H20" s="240"/>
      <c r="I20" s="239" t="str">
        <f>IF(H20="","",ROUND(((H20/G20)/(VLOOKUP(F20,Summary!$A$61:$B$76,2,FALSE))),2))</f>
        <v/>
      </c>
      <c r="J20" s="273" t="str">
        <f>IF(OR(B20="",,G20=""),"",((H20)/(VLOOKUP(F20,Summary!$A$61:$B$76,2,FALSE))))</f>
        <v/>
      </c>
      <c r="K20" s="12"/>
      <c r="L20" s="57"/>
      <c r="M20" s="10">
        <f t="shared" si="6"/>
        <v>0</v>
      </c>
      <c r="N20" s="103">
        <f t="shared" si="7"/>
        <v>0</v>
      </c>
      <c r="O20" s="627"/>
      <c r="P20" s="627"/>
      <c r="Q20" s="627"/>
      <c r="R20" s="627"/>
      <c r="S20" s="627"/>
      <c r="T20" s="628"/>
    </row>
    <row r="21" spans="1:20" x14ac:dyDescent="0.3">
      <c r="A21" s="81">
        <f t="shared" si="5"/>
        <v>8</v>
      </c>
      <c r="B21" s="83"/>
      <c r="C21" s="106"/>
      <c r="D21" s="106"/>
      <c r="E21" s="39"/>
      <c r="F21" s="41"/>
      <c r="G21" s="243"/>
      <c r="H21" s="240"/>
      <c r="I21" s="239" t="str">
        <f>IF(H21="","",ROUND(((H21/G21)/(VLOOKUP(F21,Summary!$A$61:$B$76,2,FALSE))),2))</f>
        <v/>
      </c>
      <c r="J21" s="273" t="str">
        <f>IF(OR(B21="",,G21=""),"",((H21)/(VLOOKUP(F21,Summary!$A$61:$B$76,2,FALSE))))</f>
        <v/>
      </c>
      <c r="K21" s="12"/>
      <c r="L21" s="57"/>
      <c r="M21" s="10">
        <f t="shared" si="6"/>
        <v>0</v>
      </c>
      <c r="N21" s="103">
        <f t="shared" si="7"/>
        <v>0</v>
      </c>
      <c r="O21" s="627"/>
      <c r="P21" s="627"/>
      <c r="Q21" s="627"/>
      <c r="R21" s="627"/>
      <c r="S21" s="627"/>
      <c r="T21" s="628"/>
    </row>
    <row r="22" spans="1:20" x14ac:dyDescent="0.3">
      <c r="A22" s="81">
        <f t="shared" si="5"/>
        <v>9</v>
      </c>
      <c r="B22" s="83"/>
      <c r="C22" s="106"/>
      <c r="D22" s="106"/>
      <c r="E22" s="39"/>
      <c r="F22" s="41"/>
      <c r="G22" s="243"/>
      <c r="H22" s="240"/>
      <c r="I22" s="239" t="str">
        <f>IF(H22="","",ROUND(((H22/G22)/(VLOOKUP(F22,Summary!$A$61:$B$76,2,FALSE))),2))</f>
        <v/>
      </c>
      <c r="J22" s="273" t="str">
        <f>IF(OR(B22="",,G22=""),"",((H22)/(VLOOKUP(F22,Summary!$A$61:$B$76,2,FALSE))))</f>
        <v/>
      </c>
      <c r="K22" s="12"/>
      <c r="L22" s="57"/>
      <c r="M22" s="10">
        <f t="shared" si="6"/>
        <v>0</v>
      </c>
      <c r="N22" s="103">
        <f t="shared" si="7"/>
        <v>0</v>
      </c>
      <c r="O22" s="627"/>
      <c r="P22" s="627"/>
      <c r="Q22" s="627"/>
      <c r="R22" s="627"/>
      <c r="S22" s="627"/>
      <c r="T22" s="628"/>
    </row>
    <row r="23" spans="1:20" x14ac:dyDescent="0.3">
      <c r="A23" s="81">
        <f t="shared" si="5"/>
        <v>10</v>
      </c>
      <c r="B23" s="83"/>
      <c r="C23" s="106"/>
      <c r="D23" s="106"/>
      <c r="E23" s="39"/>
      <c r="F23" s="41"/>
      <c r="G23" s="243"/>
      <c r="H23" s="240"/>
      <c r="I23" s="239" t="str">
        <f>IF(H23="","",ROUND(((H23/G23)/(VLOOKUP(F23,Summary!$A$61:$B$76,2,FALSE))),2))</f>
        <v/>
      </c>
      <c r="J23" s="273" t="str">
        <f>IF(OR(B23="",,G23=""),"",((H23)/(VLOOKUP(F23,Summary!$A$61:$B$76,2,FALSE))))</f>
        <v/>
      </c>
      <c r="K23" s="12"/>
      <c r="L23" s="57"/>
      <c r="M23" s="10">
        <f t="shared" si="6"/>
        <v>0</v>
      </c>
      <c r="N23" s="103">
        <f t="shared" si="7"/>
        <v>0</v>
      </c>
      <c r="O23" s="627"/>
      <c r="P23" s="627"/>
      <c r="Q23" s="627"/>
      <c r="R23" s="627"/>
      <c r="S23" s="627"/>
      <c r="T23" s="628"/>
    </row>
    <row r="24" spans="1:20" x14ac:dyDescent="0.3">
      <c r="A24" s="81">
        <f t="shared" si="5"/>
        <v>11</v>
      </c>
      <c r="B24" s="83"/>
      <c r="C24" s="106"/>
      <c r="D24" s="106"/>
      <c r="E24" s="39"/>
      <c r="F24" s="41"/>
      <c r="G24" s="243"/>
      <c r="H24" s="240"/>
      <c r="I24" s="239" t="str">
        <f>IF(H24="","",ROUND(((H24/G24)/(VLOOKUP(F24,Summary!$A$61:$B$76,2,FALSE))),2))</f>
        <v/>
      </c>
      <c r="J24" s="273" t="str">
        <f>IF(OR(B24="",,G24=""),"",((H24)/(VLOOKUP(F24,Summary!$A$61:$B$76,2,FALSE))))</f>
        <v/>
      </c>
      <c r="K24" s="12"/>
      <c r="L24" s="57"/>
      <c r="M24" s="10">
        <f t="shared" si="6"/>
        <v>0</v>
      </c>
      <c r="N24" s="103">
        <f t="shared" si="7"/>
        <v>0</v>
      </c>
      <c r="O24" s="627"/>
      <c r="P24" s="627"/>
      <c r="Q24" s="627"/>
      <c r="R24" s="627"/>
      <c r="S24" s="627"/>
      <c r="T24" s="628"/>
    </row>
    <row r="25" spans="1:20" x14ac:dyDescent="0.3">
      <c r="A25" s="81">
        <f t="shared" si="5"/>
        <v>12</v>
      </c>
      <c r="B25" s="83"/>
      <c r="C25" s="106"/>
      <c r="D25" s="106"/>
      <c r="E25" s="39"/>
      <c r="F25" s="41"/>
      <c r="G25" s="243"/>
      <c r="H25" s="240"/>
      <c r="I25" s="239" t="str">
        <f>IF(H25="","",ROUND(((H25/G25)/(VLOOKUP(F25,Summary!$A$61:$B$76,2,FALSE))),2))</f>
        <v/>
      </c>
      <c r="J25" s="273" t="str">
        <f>IF(OR(B25="",,G25=""),"",((H25)/(VLOOKUP(F25,Summary!$A$61:$B$76,2,FALSE))))</f>
        <v/>
      </c>
      <c r="K25" s="12"/>
      <c r="L25" s="57"/>
      <c r="M25" s="10">
        <f t="shared" si="6"/>
        <v>0</v>
      </c>
      <c r="N25" s="103">
        <f t="shared" si="7"/>
        <v>0</v>
      </c>
      <c r="O25" s="627"/>
      <c r="P25" s="627"/>
      <c r="Q25" s="627"/>
      <c r="R25" s="627"/>
      <c r="S25" s="627"/>
      <c r="T25" s="628"/>
    </row>
    <row r="26" spans="1:20" x14ac:dyDescent="0.3">
      <c r="A26" s="81">
        <f t="shared" si="5"/>
        <v>13</v>
      </c>
      <c r="B26" s="83"/>
      <c r="C26" s="106"/>
      <c r="D26" s="106"/>
      <c r="E26" s="39"/>
      <c r="F26" s="41"/>
      <c r="G26" s="243"/>
      <c r="H26" s="240"/>
      <c r="I26" s="239" t="str">
        <f>IF(H26="","",ROUND(((H26/G26)/(VLOOKUP(F26,Summary!$A$61:$B$76,2,FALSE))),2))</f>
        <v/>
      </c>
      <c r="J26" s="273" t="str">
        <f>IF(OR(B26="",,G26=""),"",((H26)/(VLOOKUP(F26,Summary!$A$61:$B$76,2,FALSE))))</f>
        <v/>
      </c>
      <c r="K26" s="12"/>
      <c r="L26" s="57"/>
      <c r="M26" s="10">
        <f t="shared" si="6"/>
        <v>0</v>
      </c>
      <c r="N26" s="103">
        <f t="shared" si="7"/>
        <v>0</v>
      </c>
      <c r="O26" s="627"/>
      <c r="P26" s="627"/>
      <c r="Q26" s="627"/>
      <c r="R26" s="627"/>
      <c r="S26" s="627"/>
      <c r="T26" s="628"/>
    </row>
    <row r="27" spans="1:20" x14ac:dyDescent="0.3">
      <c r="A27" s="81">
        <f t="shared" si="5"/>
        <v>14</v>
      </c>
      <c r="B27" s="83"/>
      <c r="C27" s="106"/>
      <c r="D27" s="106"/>
      <c r="E27" s="39"/>
      <c r="F27" s="41"/>
      <c r="G27" s="243"/>
      <c r="H27" s="240"/>
      <c r="I27" s="239" t="str">
        <f>IF(H27="","",ROUND(((H27/G27)/(VLOOKUP(F27,Summary!$A$61:$B$76,2,FALSE))),2))</f>
        <v/>
      </c>
      <c r="J27" s="273" t="str">
        <f>IF(OR(B27="",,G27=""),"",((H27)/(VLOOKUP(F27,Summary!$A$61:$B$76,2,FALSE))))</f>
        <v/>
      </c>
      <c r="K27" s="12"/>
      <c r="L27" s="57"/>
      <c r="M27" s="10">
        <f t="shared" si="6"/>
        <v>0</v>
      </c>
      <c r="N27" s="103">
        <f t="shared" si="7"/>
        <v>0</v>
      </c>
      <c r="O27" s="627"/>
      <c r="P27" s="627"/>
      <c r="Q27" s="627"/>
      <c r="R27" s="627"/>
      <c r="S27" s="627"/>
      <c r="T27" s="628"/>
    </row>
    <row r="28" spans="1:20" x14ac:dyDescent="0.3">
      <c r="A28" s="81">
        <f t="shared" si="5"/>
        <v>15</v>
      </c>
      <c r="B28" s="83"/>
      <c r="C28" s="106"/>
      <c r="D28" s="106"/>
      <c r="E28" s="39"/>
      <c r="F28" s="41"/>
      <c r="G28" s="243"/>
      <c r="H28" s="240"/>
      <c r="I28" s="239" t="str">
        <f>IF(H28="","",ROUND(((H28/G28)/(VLOOKUP(F28,Summary!$A$61:$B$76,2,FALSE))),2))</f>
        <v/>
      </c>
      <c r="J28" s="273" t="str">
        <f>IF(OR(B28="",,G28=""),"",((H28)/(VLOOKUP(F28,Summary!$A$61:$B$76,2,FALSE))))</f>
        <v/>
      </c>
      <c r="K28" s="12"/>
      <c r="L28" s="57"/>
      <c r="M28" s="10">
        <f t="shared" si="6"/>
        <v>0</v>
      </c>
      <c r="N28" s="103">
        <f t="shared" si="7"/>
        <v>0</v>
      </c>
      <c r="O28" s="627"/>
      <c r="P28" s="627"/>
      <c r="Q28" s="627"/>
      <c r="R28" s="627"/>
      <c r="S28" s="627"/>
      <c r="T28" s="628"/>
    </row>
    <row r="29" spans="1:20" x14ac:dyDescent="0.3">
      <c r="A29" s="81">
        <f t="shared" si="5"/>
        <v>16</v>
      </c>
      <c r="B29" s="83"/>
      <c r="C29" s="106"/>
      <c r="D29" s="106"/>
      <c r="E29" s="39"/>
      <c r="F29" s="41"/>
      <c r="G29" s="243"/>
      <c r="H29" s="240"/>
      <c r="I29" s="239" t="str">
        <f>IF(H29="","",ROUND(((H29/G29)/(VLOOKUP(F29,Summary!$A$61:$B$76,2,FALSE))),2))</f>
        <v/>
      </c>
      <c r="J29" s="273" t="str">
        <f>IF(OR(B29="",,G29=""),"",((H29)/(VLOOKUP(F29,Summary!$A$61:$B$76,2,FALSE))))</f>
        <v/>
      </c>
      <c r="K29" s="12"/>
      <c r="L29" s="57"/>
      <c r="M29" s="10">
        <f t="shared" si="6"/>
        <v>0</v>
      </c>
      <c r="N29" s="103">
        <f t="shared" si="7"/>
        <v>0</v>
      </c>
      <c r="O29" s="627"/>
      <c r="P29" s="627"/>
      <c r="Q29" s="627"/>
      <c r="R29" s="627"/>
      <c r="S29" s="627"/>
      <c r="T29" s="628"/>
    </row>
    <row r="30" spans="1:20" x14ac:dyDescent="0.3">
      <c r="A30" s="81">
        <f t="shared" si="5"/>
        <v>17</v>
      </c>
      <c r="B30" s="83"/>
      <c r="C30" s="106"/>
      <c r="D30" s="106"/>
      <c r="E30" s="39"/>
      <c r="F30" s="41"/>
      <c r="G30" s="243"/>
      <c r="H30" s="240"/>
      <c r="I30" s="239" t="str">
        <f>IF(H30="","",ROUND(((H30/G30)/(VLOOKUP(F30,Summary!$A$61:$B$76,2,FALSE))),2))</f>
        <v/>
      </c>
      <c r="J30" s="273" t="str">
        <f>IF(OR(B30="",,G30=""),"",((H30)/(VLOOKUP(F30,Summary!$A$61:$B$76,2,FALSE))))</f>
        <v/>
      </c>
      <c r="K30" s="12"/>
      <c r="L30" s="57"/>
      <c r="M30" s="10">
        <f t="shared" si="6"/>
        <v>0</v>
      </c>
      <c r="N30" s="103">
        <f t="shared" si="7"/>
        <v>0</v>
      </c>
      <c r="O30" s="627"/>
      <c r="P30" s="627"/>
      <c r="Q30" s="627"/>
      <c r="R30" s="627"/>
      <c r="S30" s="627"/>
      <c r="T30" s="628"/>
    </row>
    <row r="31" spans="1:20" x14ac:dyDescent="0.3">
      <c r="A31" s="81">
        <f t="shared" si="5"/>
        <v>18</v>
      </c>
      <c r="B31" s="83"/>
      <c r="C31" s="106"/>
      <c r="D31" s="106"/>
      <c r="E31" s="39"/>
      <c r="F31" s="41"/>
      <c r="G31" s="243"/>
      <c r="H31" s="240"/>
      <c r="I31" s="239" t="str">
        <f>IF(H31="","",ROUND(((H31/G31)/(VLOOKUP(F31,Summary!$A$61:$B$76,2,FALSE))),2))</f>
        <v/>
      </c>
      <c r="J31" s="273" t="str">
        <f>IF(OR(B31="",,G31=""),"",((H31)/(VLOOKUP(F31,Summary!$A$61:$B$76,2,FALSE))))</f>
        <v/>
      </c>
      <c r="K31" s="12"/>
      <c r="L31" s="57"/>
      <c r="M31" s="10">
        <f t="shared" si="6"/>
        <v>0</v>
      </c>
      <c r="N31" s="103">
        <f t="shared" si="7"/>
        <v>0</v>
      </c>
      <c r="O31" s="627"/>
      <c r="P31" s="627"/>
      <c r="Q31" s="627"/>
      <c r="R31" s="627"/>
      <c r="S31" s="627"/>
      <c r="T31" s="628"/>
    </row>
    <row r="32" spans="1:20" x14ac:dyDescent="0.3">
      <c r="A32" s="81">
        <f t="shared" si="5"/>
        <v>19</v>
      </c>
      <c r="B32" s="83"/>
      <c r="C32" s="106"/>
      <c r="D32" s="106"/>
      <c r="E32" s="39"/>
      <c r="F32" s="41"/>
      <c r="G32" s="243"/>
      <c r="H32" s="240"/>
      <c r="I32" s="239" t="str">
        <f>IF(H32="","",ROUND(((H32/G32)/(VLOOKUP(F32,Summary!$A$61:$B$76,2,FALSE))),2))</f>
        <v/>
      </c>
      <c r="J32" s="273" t="str">
        <f>IF(OR(B32="",,G32=""),"",((H32)/(VLOOKUP(F32,Summary!$A$61:$B$76,2,FALSE))))</f>
        <v/>
      </c>
      <c r="K32" s="12"/>
      <c r="L32" s="57"/>
      <c r="M32" s="10">
        <f t="shared" si="6"/>
        <v>0</v>
      </c>
      <c r="N32" s="103">
        <f t="shared" si="7"/>
        <v>0</v>
      </c>
      <c r="O32" s="627"/>
      <c r="P32" s="627"/>
      <c r="Q32" s="627"/>
      <c r="R32" s="627"/>
      <c r="S32" s="627"/>
      <c r="T32" s="628"/>
    </row>
    <row r="33" spans="1:20" x14ac:dyDescent="0.3">
      <c r="A33" s="81">
        <f t="shared" si="5"/>
        <v>20</v>
      </c>
      <c r="B33" s="83"/>
      <c r="C33" s="106"/>
      <c r="D33" s="106"/>
      <c r="E33" s="39"/>
      <c r="F33" s="41"/>
      <c r="G33" s="243"/>
      <c r="H33" s="240"/>
      <c r="I33" s="239" t="str">
        <f>IF(H33="","",ROUND(((H33/G33)/(VLOOKUP(F33,Summary!$A$61:$B$76,2,FALSE))),2))</f>
        <v/>
      </c>
      <c r="J33" s="273" t="str">
        <f>IF(OR(B33="",,G33=""),"",((H33)/(VLOOKUP(F33,Summary!$A$61:$B$76,2,FALSE))))</f>
        <v/>
      </c>
      <c r="K33" s="12"/>
      <c r="L33" s="57"/>
      <c r="M33" s="10">
        <f t="shared" si="6"/>
        <v>0</v>
      </c>
      <c r="N33" s="103">
        <f t="shared" si="7"/>
        <v>0</v>
      </c>
      <c r="O33" s="627"/>
      <c r="P33" s="627"/>
      <c r="Q33" s="627"/>
      <c r="R33" s="627"/>
      <c r="S33" s="627"/>
      <c r="T33" s="628"/>
    </row>
    <row r="34" spans="1:20" x14ac:dyDescent="0.3">
      <c r="A34" s="81">
        <f t="shared" si="5"/>
        <v>21</v>
      </c>
      <c r="B34" s="83"/>
      <c r="C34" s="106"/>
      <c r="D34" s="106"/>
      <c r="E34" s="39"/>
      <c r="F34" s="41"/>
      <c r="G34" s="243"/>
      <c r="H34" s="240"/>
      <c r="I34" s="239" t="str">
        <f>IF(H34="","",ROUND(((H34/G34)/(VLOOKUP(F34,Summary!$A$61:$B$76,2,FALSE))),2))</f>
        <v/>
      </c>
      <c r="J34" s="273" t="str">
        <f>IF(OR(B34="",,G34=""),"",((H34)/(VLOOKUP(F34,Summary!$A$61:$B$76,2,FALSE))))</f>
        <v/>
      </c>
      <c r="K34" s="12"/>
      <c r="L34" s="57"/>
      <c r="M34" s="10">
        <f t="shared" si="6"/>
        <v>0</v>
      </c>
      <c r="N34" s="103">
        <f t="shared" si="7"/>
        <v>0</v>
      </c>
      <c r="O34" s="627"/>
      <c r="P34" s="627"/>
      <c r="Q34" s="627"/>
      <c r="R34" s="627"/>
      <c r="S34" s="627"/>
      <c r="T34" s="628"/>
    </row>
    <row r="35" spans="1:20" x14ac:dyDescent="0.3">
      <c r="A35" s="81">
        <f t="shared" si="5"/>
        <v>22</v>
      </c>
      <c r="B35" s="83"/>
      <c r="C35" s="106"/>
      <c r="D35" s="106"/>
      <c r="E35" s="39"/>
      <c r="F35" s="41"/>
      <c r="G35" s="243"/>
      <c r="H35" s="240"/>
      <c r="I35" s="239" t="str">
        <f>IF(H35="","",ROUND(((H35/G35)/(VLOOKUP(F35,Summary!$A$61:$B$76,2,FALSE))),2))</f>
        <v/>
      </c>
      <c r="J35" s="273" t="str">
        <f>IF(OR(B35="",,G35=""),"",((H35)/(VLOOKUP(F35,Summary!$A$61:$B$76,2,FALSE))))</f>
        <v/>
      </c>
      <c r="K35" s="12"/>
      <c r="L35" s="57"/>
      <c r="M35" s="10">
        <f t="shared" si="6"/>
        <v>0</v>
      </c>
      <c r="N35" s="103">
        <f t="shared" si="7"/>
        <v>0</v>
      </c>
      <c r="O35" s="627"/>
      <c r="P35" s="627"/>
      <c r="Q35" s="627"/>
      <c r="R35" s="627"/>
      <c r="S35" s="627"/>
      <c r="T35" s="628"/>
    </row>
    <row r="36" spans="1:20" x14ac:dyDescent="0.3">
      <c r="A36" s="81">
        <f t="shared" si="5"/>
        <v>23</v>
      </c>
      <c r="B36" s="83"/>
      <c r="C36" s="106"/>
      <c r="D36" s="106"/>
      <c r="E36" s="39"/>
      <c r="F36" s="41"/>
      <c r="G36" s="243"/>
      <c r="H36" s="240"/>
      <c r="I36" s="239" t="str">
        <f>IF(H36="","",ROUND(((H36/G36)/(VLOOKUP(F36,Summary!$A$61:$B$76,2,FALSE))),2))</f>
        <v/>
      </c>
      <c r="J36" s="273" t="str">
        <f>IF(OR(B36="",,G36=""),"",((H36)/(VLOOKUP(F36,Summary!$A$61:$B$76,2,FALSE))))</f>
        <v/>
      </c>
      <c r="K36" s="12"/>
      <c r="L36" s="57"/>
      <c r="M36" s="10">
        <f t="shared" si="6"/>
        <v>0</v>
      </c>
      <c r="N36" s="103">
        <f t="shared" si="7"/>
        <v>0</v>
      </c>
      <c r="O36" s="627"/>
      <c r="P36" s="627"/>
      <c r="Q36" s="627"/>
      <c r="R36" s="627"/>
      <c r="S36" s="627"/>
      <c r="T36" s="628"/>
    </row>
    <row r="37" spans="1:20" x14ac:dyDescent="0.3">
      <c r="A37" s="81">
        <f t="shared" si="5"/>
        <v>24</v>
      </c>
      <c r="B37" s="83"/>
      <c r="C37" s="106"/>
      <c r="D37" s="106"/>
      <c r="E37" s="39"/>
      <c r="F37" s="41"/>
      <c r="G37" s="243"/>
      <c r="H37" s="240"/>
      <c r="I37" s="239" t="str">
        <f>IF(H37="","",ROUND(((H37/G37)/(VLOOKUP(F37,Summary!$A$61:$B$76,2,FALSE))),2))</f>
        <v/>
      </c>
      <c r="J37" s="273" t="str">
        <f>IF(OR(B37="",,G37=""),"",((H37)/(VLOOKUP(F37,Summary!$A$61:$B$76,2,FALSE))))</f>
        <v/>
      </c>
      <c r="K37" s="12"/>
      <c r="L37" s="57"/>
      <c r="M37" s="10">
        <f t="shared" si="6"/>
        <v>0</v>
      </c>
      <c r="N37" s="103">
        <f t="shared" si="7"/>
        <v>0</v>
      </c>
      <c r="O37" s="627"/>
      <c r="P37" s="627"/>
      <c r="Q37" s="627"/>
      <c r="R37" s="627"/>
      <c r="S37" s="627"/>
      <c r="T37" s="628"/>
    </row>
    <row r="38" spans="1:20" x14ac:dyDescent="0.3">
      <c r="A38" s="81">
        <f t="shared" si="5"/>
        <v>25</v>
      </c>
      <c r="B38" s="83"/>
      <c r="C38" s="106"/>
      <c r="D38" s="106"/>
      <c r="E38" s="39"/>
      <c r="F38" s="41"/>
      <c r="G38" s="243"/>
      <c r="H38" s="240"/>
      <c r="I38" s="239" t="str">
        <f>IF(H38="","",ROUND(((H38/G38)/(VLOOKUP(F38,Summary!$A$61:$B$76,2,FALSE))),2))</f>
        <v/>
      </c>
      <c r="J38" s="273" t="str">
        <f>IF(OR(B38="",,G38=""),"",((H38)/(VLOOKUP(F38,Summary!$A$61:$B$76,2,FALSE))))</f>
        <v/>
      </c>
      <c r="K38" s="12"/>
      <c r="L38" s="57"/>
      <c r="M38" s="10">
        <f t="shared" si="6"/>
        <v>0</v>
      </c>
      <c r="N38" s="103">
        <f t="shared" si="7"/>
        <v>0</v>
      </c>
      <c r="O38" s="627"/>
      <c r="P38" s="627"/>
      <c r="Q38" s="627"/>
      <c r="R38" s="627"/>
      <c r="S38" s="627"/>
      <c r="T38" s="628"/>
    </row>
    <row r="39" spans="1:20" x14ac:dyDescent="0.3">
      <c r="A39" s="81">
        <f t="shared" si="5"/>
        <v>26</v>
      </c>
      <c r="B39" s="83"/>
      <c r="C39" s="106"/>
      <c r="D39" s="106"/>
      <c r="E39" s="39"/>
      <c r="F39" s="41"/>
      <c r="G39" s="243"/>
      <c r="H39" s="240"/>
      <c r="I39" s="239" t="str">
        <f>IF(H39="","",ROUND(((H39/G39)/(VLOOKUP(F39,Summary!$A$61:$B$76,2,FALSE))),2))</f>
        <v/>
      </c>
      <c r="J39" s="273" t="str">
        <f>IF(OR(B39="",,G39=""),"",((H39)/(VLOOKUP(F39,Summary!$A$61:$B$76,2,FALSE))))</f>
        <v/>
      </c>
      <c r="K39" s="12"/>
      <c r="L39" s="57"/>
      <c r="M39" s="10">
        <f t="shared" si="6"/>
        <v>0</v>
      </c>
      <c r="N39" s="103">
        <f t="shared" si="7"/>
        <v>0</v>
      </c>
      <c r="O39" s="627"/>
      <c r="P39" s="627"/>
      <c r="Q39" s="627"/>
      <c r="R39" s="627"/>
      <c r="S39" s="627"/>
      <c r="T39" s="628"/>
    </row>
    <row r="40" spans="1:20" x14ac:dyDescent="0.3">
      <c r="A40" s="81">
        <f t="shared" si="5"/>
        <v>27</v>
      </c>
      <c r="B40" s="83"/>
      <c r="C40" s="106"/>
      <c r="D40" s="106"/>
      <c r="E40" s="39"/>
      <c r="F40" s="41"/>
      <c r="G40" s="243"/>
      <c r="H40" s="240"/>
      <c r="I40" s="239" t="str">
        <f>IF(H40="","",ROUND(((H40/G40)/(VLOOKUP(F40,Summary!$A$61:$B$76,2,FALSE))),2))</f>
        <v/>
      </c>
      <c r="J40" s="273" t="str">
        <f>IF(OR(B40="",,G40=""),"",((H40)/(VLOOKUP(F40,Summary!$A$61:$B$76,2,FALSE))))</f>
        <v/>
      </c>
      <c r="K40" s="12"/>
      <c r="L40" s="57"/>
      <c r="M40" s="10">
        <f t="shared" si="6"/>
        <v>0</v>
      </c>
      <c r="N40" s="103">
        <f t="shared" si="7"/>
        <v>0</v>
      </c>
      <c r="O40" s="627"/>
      <c r="P40" s="627"/>
      <c r="Q40" s="627"/>
      <c r="R40" s="627"/>
      <c r="S40" s="627"/>
      <c r="T40" s="628"/>
    </row>
    <row r="41" spans="1:20" x14ac:dyDescent="0.3">
      <c r="A41" s="81">
        <f t="shared" si="5"/>
        <v>28</v>
      </c>
      <c r="B41" s="83"/>
      <c r="C41" s="106"/>
      <c r="D41" s="106"/>
      <c r="E41" s="39"/>
      <c r="F41" s="41"/>
      <c r="G41" s="243"/>
      <c r="H41" s="240"/>
      <c r="I41" s="239" t="str">
        <f>IF(H41="","",ROUND(((H41/G41)/(VLOOKUP(F41,Summary!$A$61:$B$76,2,FALSE))),2))</f>
        <v/>
      </c>
      <c r="J41" s="273" t="str">
        <f>IF(OR(B41="",,G41=""),"",((H41)/(VLOOKUP(F41,Summary!$A$61:$B$76,2,FALSE))))</f>
        <v/>
      </c>
      <c r="K41" s="12"/>
      <c r="L41" s="57"/>
      <c r="M41" s="10">
        <f t="shared" si="6"/>
        <v>0</v>
      </c>
      <c r="N41" s="103">
        <f t="shared" si="7"/>
        <v>0</v>
      </c>
      <c r="O41" s="627"/>
      <c r="P41" s="627"/>
      <c r="Q41" s="627"/>
      <c r="R41" s="627"/>
      <c r="S41" s="627"/>
      <c r="T41" s="628"/>
    </row>
    <row r="42" spans="1:20" x14ac:dyDescent="0.3">
      <c r="A42" s="81">
        <f t="shared" si="5"/>
        <v>29</v>
      </c>
      <c r="B42" s="83"/>
      <c r="C42" s="106"/>
      <c r="D42" s="106"/>
      <c r="E42" s="39"/>
      <c r="F42" s="41"/>
      <c r="G42" s="243"/>
      <c r="H42" s="240"/>
      <c r="I42" s="239" t="str">
        <f>IF(H42="","",ROUND(((H42/G42)/(VLOOKUP(F42,Summary!$A$61:$B$76,2,FALSE))),2))</f>
        <v/>
      </c>
      <c r="J42" s="273" t="str">
        <f>IF(OR(B42="",,G42=""),"",((H42)/(VLOOKUP(F42,Summary!$A$61:$B$76,2,FALSE))))</f>
        <v/>
      </c>
      <c r="K42" s="12"/>
      <c r="L42" s="57"/>
      <c r="M42" s="10">
        <f t="shared" si="6"/>
        <v>0</v>
      </c>
      <c r="N42" s="103">
        <f t="shared" si="7"/>
        <v>0</v>
      </c>
      <c r="O42" s="627"/>
      <c r="P42" s="627"/>
      <c r="Q42" s="627"/>
      <c r="R42" s="627"/>
      <c r="S42" s="627"/>
      <c r="T42" s="628"/>
    </row>
    <row r="43" spans="1:20" x14ac:dyDescent="0.3">
      <c r="A43" s="81">
        <f t="shared" si="5"/>
        <v>30</v>
      </c>
      <c r="B43" s="83"/>
      <c r="C43" s="106"/>
      <c r="D43" s="106"/>
      <c r="E43" s="39"/>
      <c r="F43" s="41"/>
      <c r="G43" s="243"/>
      <c r="H43" s="240"/>
      <c r="I43" s="239" t="str">
        <f>IF(H43="","",ROUND(((H43/G43)/(VLOOKUP(F43,Summary!$A$61:$B$76,2,FALSE))),2))</f>
        <v/>
      </c>
      <c r="J43" s="273" t="str">
        <f>IF(OR(B43="",,G43=""),"",((H43)/(VLOOKUP(F43,Summary!$A$61:$B$76,2,FALSE))))</f>
        <v/>
      </c>
      <c r="K43" s="12"/>
      <c r="L43" s="57"/>
      <c r="M43" s="10">
        <f t="shared" si="6"/>
        <v>0</v>
      </c>
      <c r="N43" s="103">
        <f t="shared" si="7"/>
        <v>0</v>
      </c>
      <c r="O43" s="627"/>
      <c r="P43" s="627"/>
      <c r="Q43" s="627"/>
      <c r="R43" s="627"/>
      <c r="S43" s="627"/>
      <c r="T43" s="628"/>
    </row>
    <row r="44" spans="1:20" x14ac:dyDescent="0.3">
      <c r="A44" s="81">
        <f t="shared" si="5"/>
        <v>31</v>
      </c>
      <c r="B44" s="83"/>
      <c r="C44" s="106"/>
      <c r="D44" s="106"/>
      <c r="E44" s="39"/>
      <c r="F44" s="41"/>
      <c r="G44" s="243"/>
      <c r="H44" s="240"/>
      <c r="I44" s="239" t="str">
        <f>IF(H44="","",ROUND(((H44/G44)/(VLOOKUP(F44,Summary!$A$61:$B$76,2,FALSE))),2))</f>
        <v/>
      </c>
      <c r="J44" s="273" t="str">
        <f>IF(OR(B44="",,G44=""),"",((H44)/(VLOOKUP(F44,Summary!$A$61:$B$76,2,FALSE))))</f>
        <v/>
      </c>
      <c r="K44" s="12"/>
      <c r="L44" s="57"/>
      <c r="M44" s="10">
        <f t="shared" si="6"/>
        <v>0</v>
      </c>
      <c r="N44" s="103">
        <f t="shared" si="7"/>
        <v>0</v>
      </c>
      <c r="O44" s="627"/>
      <c r="P44" s="627"/>
      <c r="Q44" s="627"/>
      <c r="R44" s="627"/>
      <c r="S44" s="627"/>
      <c r="T44" s="628"/>
    </row>
    <row r="45" spans="1:20" x14ac:dyDescent="0.3">
      <c r="A45" s="81">
        <f t="shared" si="5"/>
        <v>32</v>
      </c>
      <c r="B45" s="83"/>
      <c r="C45" s="106"/>
      <c r="D45" s="106"/>
      <c r="E45" s="39"/>
      <c r="F45" s="41"/>
      <c r="G45" s="243"/>
      <c r="H45" s="240"/>
      <c r="I45" s="239" t="str">
        <f>IF(H45="","",ROUND(((H45/G45)/(VLOOKUP(F45,Summary!$A$61:$B$76,2,FALSE))),2))</f>
        <v/>
      </c>
      <c r="J45" s="273" t="str">
        <f>IF(OR(B45="",,G45=""),"",((H45)/(VLOOKUP(F45,Summary!$A$61:$B$76,2,FALSE))))</f>
        <v/>
      </c>
      <c r="K45" s="12"/>
      <c r="L45" s="57"/>
      <c r="M45" s="10">
        <f t="shared" si="6"/>
        <v>0</v>
      </c>
      <c r="N45" s="103">
        <f t="shared" si="7"/>
        <v>0</v>
      </c>
      <c r="O45" s="627"/>
      <c r="P45" s="627"/>
      <c r="Q45" s="627"/>
      <c r="R45" s="627"/>
      <c r="S45" s="627"/>
      <c r="T45" s="628"/>
    </row>
    <row r="46" spans="1:20" x14ac:dyDescent="0.3">
      <c r="A46" s="81">
        <f t="shared" si="5"/>
        <v>33</v>
      </c>
      <c r="B46" s="83"/>
      <c r="C46" s="106"/>
      <c r="D46" s="106"/>
      <c r="E46" s="39"/>
      <c r="F46" s="41"/>
      <c r="G46" s="243"/>
      <c r="H46" s="240"/>
      <c r="I46" s="239" t="str">
        <f>IF(H46="","",ROUND(((H46/G46)/(VLOOKUP(F46,Summary!$A$61:$B$76,2,FALSE))),2))</f>
        <v/>
      </c>
      <c r="J46" s="273" t="str">
        <f>IF(OR(B46="",,G46=""),"",((H46)/(VLOOKUP(F46,Summary!$A$61:$B$76,2,FALSE))))</f>
        <v/>
      </c>
      <c r="K46" s="12"/>
      <c r="L46" s="57"/>
      <c r="M46" s="10">
        <f t="shared" si="6"/>
        <v>0</v>
      </c>
      <c r="N46" s="103">
        <f t="shared" si="7"/>
        <v>0</v>
      </c>
      <c r="O46" s="627"/>
      <c r="P46" s="627"/>
      <c r="Q46" s="627"/>
      <c r="R46" s="627"/>
      <c r="S46" s="627"/>
      <c r="T46" s="628"/>
    </row>
    <row r="47" spans="1:20" x14ac:dyDescent="0.3">
      <c r="A47" s="81">
        <f t="shared" si="5"/>
        <v>34</v>
      </c>
      <c r="B47" s="83"/>
      <c r="C47" s="106"/>
      <c r="D47" s="106"/>
      <c r="E47" s="39"/>
      <c r="F47" s="41"/>
      <c r="G47" s="243"/>
      <c r="H47" s="240"/>
      <c r="I47" s="239" t="str">
        <f>IF(H47="","",ROUND(((H47/G47)/(VLOOKUP(F47,Summary!$A$61:$B$76,2,FALSE))),2))</f>
        <v/>
      </c>
      <c r="J47" s="273" t="str">
        <f>IF(OR(B47="",,G47=""),"",((H47)/(VLOOKUP(F47,Summary!$A$61:$B$76,2,FALSE))))</f>
        <v/>
      </c>
      <c r="K47" s="12"/>
      <c r="L47" s="57"/>
      <c r="M47" s="10">
        <f t="shared" si="6"/>
        <v>0</v>
      </c>
      <c r="N47" s="103">
        <f t="shared" si="7"/>
        <v>0</v>
      </c>
      <c r="O47" s="627"/>
      <c r="P47" s="627"/>
      <c r="Q47" s="627"/>
      <c r="R47" s="627"/>
      <c r="S47" s="627"/>
      <c r="T47" s="628"/>
    </row>
    <row r="48" spans="1:20" x14ac:dyDescent="0.3">
      <c r="A48" s="81">
        <f t="shared" si="5"/>
        <v>35</v>
      </c>
      <c r="B48" s="83"/>
      <c r="C48" s="106"/>
      <c r="D48" s="106"/>
      <c r="E48" s="39"/>
      <c r="F48" s="41"/>
      <c r="G48" s="243"/>
      <c r="H48" s="240"/>
      <c r="I48" s="239" t="str">
        <f>IF(H48="","",ROUND(((H48/G48)/(VLOOKUP(F48,Summary!$A$61:$B$76,2,FALSE))),2))</f>
        <v/>
      </c>
      <c r="J48" s="273" t="str">
        <f>IF(OR(B48="",,G48=""),"",((H48)/(VLOOKUP(F48,Summary!$A$61:$B$76,2,FALSE))))</f>
        <v/>
      </c>
      <c r="K48" s="12"/>
      <c r="L48" s="57"/>
      <c r="M48" s="10">
        <f t="shared" si="6"/>
        <v>0</v>
      </c>
      <c r="N48" s="103">
        <f t="shared" si="7"/>
        <v>0</v>
      </c>
      <c r="O48" s="627"/>
      <c r="P48" s="627"/>
      <c r="Q48" s="627"/>
      <c r="R48" s="627"/>
      <c r="S48" s="627"/>
      <c r="T48" s="628"/>
    </row>
    <row r="49" spans="1:20" x14ac:dyDescent="0.3">
      <c r="A49" s="81">
        <f t="shared" si="5"/>
        <v>36</v>
      </c>
      <c r="B49" s="83"/>
      <c r="C49" s="106"/>
      <c r="D49" s="106"/>
      <c r="E49" s="39"/>
      <c r="F49" s="41"/>
      <c r="G49" s="243"/>
      <c r="H49" s="240"/>
      <c r="I49" s="239" t="str">
        <f>IF(H49="","",ROUND(((H49/G49)/(VLOOKUP(F49,Summary!$A$61:$B$76,2,FALSE))),2))</f>
        <v/>
      </c>
      <c r="J49" s="273" t="str">
        <f>IF(OR(B49="",,G49=""),"",((H49)/(VLOOKUP(F49,Summary!$A$61:$B$76,2,FALSE))))</f>
        <v/>
      </c>
      <c r="K49" s="12"/>
      <c r="L49" s="57"/>
      <c r="M49" s="10">
        <f t="shared" si="6"/>
        <v>0</v>
      </c>
      <c r="N49" s="103">
        <f t="shared" si="7"/>
        <v>0</v>
      </c>
      <c r="O49" s="627"/>
      <c r="P49" s="627"/>
      <c r="Q49" s="627"/>
      <c r="R49" s="627"/>
      <c r="S49" s="627"/>
      <c r="T49" s="628"/>
    </row>
    <row r="50" spans="1:20" x14ac:dyDescent="0.3">
      <c r="A50" s="81">
        <f t="shared" si="5"/>
        <v>37</v>
      </c>
      <c r="B50" s="83"/>
      <c r="C50" s="106"/>
      <c r="D50" s="106"/>
      <c r="E50" s="39"/>
      <c r="F50" s="41"/>
      <c r="G50" s="243"/>
      <c r="H50" s="240"/>
      <c r="I50" s="239" t="str">
        <f>IF(H50="","",ROUND(((H50/G50)/(VLOOKUP(F50,Summary!$A$61:$B$76,2,FALSE))),2))</f>
        <v/>
      </c>
      <c r="J50" s="273" t="str">
        <f>IF(OR(B50="",,G50=""),"",((H50)/(VLOOKUP(F50,Summary!$A$61:$B$76,2,FALSE))))</f>
        <v/>
      </c>
      <c r="K50" s="12"/>
      <c r="L50" s="57"/>
      <c r="M50" s="10">
        <f t="shared" si="6"/>
        <v>0</v>
      </c>
      <c r="N50" s="103">
        <f t="shared" si="7"/>
        <v>0</v>
      </c>
      <c r="O50" s="627"/>
      <c r="P50" s="627"/>
      <c r="Q50" s="627"/>
      <c r="R50" s="627"/>
      <c r="S50" s="627"/>
      <c r="T50" s="628"/>
    </row>
    <row r="51" spans="1:20" x14ac:dyDescent="0.3">
      <c r="A51" s="81">
        <f t="shared" si="5"/>
        <v>38</v>
      </c>
      <c r="B51" s="83"/>
      <c r="C51" s="106"/>
      <c r="D51" s="106"/>
      <c r="E51" s="39"/>
      <c r="F51" s="41"/>
      <c r="G51" s="243"/>
      <c r="H51" s="240"/>
      <c r="I51" s="239" t="str">
        <f>IF(H51="","",ROUND(((H51/G51)/(VLOOKUP(F51,Summary!$A$61:$B$76,2,FALSE))),2))</f>
        <v/>
      </c>
      <c r="J51" s="273" t="str">
        <f>IF(OR(B51="",,G51=""),"",((H51)/(VLOOKUP(F51,Summary!$A$61:$B$76,2,FALSE))))</f>
        <v/>
      </c>
      <c r="K51" s="12"/>
      <c r="L51" s="57"/>
      <c r="M51" s="10">
        <f t="shared" si="6"/>
        <v>0</v>
      </c>
      <c r="N51" s="103">
        <f t="shared" si="7"/>
        <v>0</v>
      </c>
      <c r="O51" s="627"/>
      <c r="P51" s="627"/>
      <c r="Q51" s="627"/>
      <c r="R51" s="627"/>
      <c r="S51" s="627"/>
      <c r="T51" s="628"/>
    </row>
    <row r="52" spans="1:20" x14ac:dyDescent="0.3">
      <c r="A52" s="81">
        <f t="shared" si="5"/>
        <v>39</v>
      </c>
      <c r="B52" s="83"/>
      <c r="C52" s="106"/>
      <c r="D52" s="106"/>
      <c r="E52" s="39"/>
      <c r="F52" s="41"/>
      <c r="G52" s="243"/>
      <c r="H52" s="240"/>
      <c r="I52" s="239" t="str">
        <f>IF(H52="","",ROUND(((H52/G52)/(VLOOKUP(F52,Summary!$A$61:$B$76,2,FALSE))),2))</f>
        <v/>
      </c>
      <c r="J52" s="273" t="str">
        <f>IF(OR(B52="",,G52=""),"",((H52)/(VLOOKUP(F52,Summary!$A$61:$B$76,2,FALSE))))</f>
        <v/>
      </c>
      <c r="K52" s="12"/>
      <c r="L52" s="57"/>
      <c r="M52" s="10">
        <f t="shared" si="6"/>
        <v>0</v>
      </c>
      <c r="N52" s="103">
        <f t="shared" si="7"/>
        <v>0</v>
      </c>
      <c r="O52" s="627"/>
      <c r="P52" s="627"/>
      <c r="Q52" s="627"/>
      <c r="R52" s="627"/>
      <c r="S52" s="627"/>
      <c r="T52" s="628"/>
    </row>
    <row r="53" spans="1:20" x14ac:dyDescent="0.3">
      <c r="A53" s="81">
        <f t="shared" si="5"/>
        <v>40</v>
      </c>
      <c r="B53" s="83"/>
      <c r="C53" s="106"/>
      <c r="D53" s="106"/>
      <c r="E53" s="39"/>
      <c r="F53" s="41"/>
      <c r="G53" s="243"/>
      <c r="H53" s="240"/>
      <c r="I53" s="239" t="str">
        <f>IF(H53="","",ROUND(((H53/G53)/(VLOOKUP(F53,Summary!$A$61:$B$76,2,FALSE))),2))</f>
        <v/>
      </c>
      <c r="J53" s="273" t="str">
        <f>IF(OR(B53="",,G53=""),"",((H53)/(VLOOKUP(F53,Summary!$A$61:$B$76,2,FALSE))))</f>
        <v/>
      </c>
      <c r="K53" s="12"/>
      <c r="L53" s="57"/>
      <c r="M53" s="10">
        <f t="shared" si="6"/>
        <v>0</v>
      </c>
      <c r="N53" s="103">
        <f t="shared" si="7"/>
        <v>0</v>
      </c>
      <c r="O53" s="627"/>
      <c r="P53" s="627"/>
      <c r="Q53" s="627"/>
      <c r="R53" s="627"/>
      <c r="S53" s="627"/>
      <c r="T53" s="628"/>
    </row>
    <row r="54" spans="1:20" x14ac:dyDescent="0.3">
      <c r="A54" s="81">
        <f t="shared" si="5"/>
        <v>41</v>
      </c>
      <c r="B54" s="83"/>
      <c r="C54" s="106"/>
      <c r="D54" s="106"/>
      <c r="E54" s="39"/>
      <c r="F54" s="41"/>
      <c r="G54" s="243"/>
      <c r="H54" s="240"/>
      <c r="I54" s="239" t="str">
        <f>IF(H54="","",ROUND(((H54/G54)/(VLOOKUP(F54,Summary!$A$61:$B$76,2,FALSE))),2))</f>
        <v/>
      </c>
      <c r="J54" s="273" t="str">
        <f>IF(OR(B54="",,G54=""),"",((H54)/(VLOOKUP(F54,Summary!$A$61:$B$76,2,FALSE))))</f>
        <v/>
      </c>
      <c r="K54" s="12"/>
      <c r="L54" s="57"/>
      <c r="M54" s="10">
        <f t="shared" si="6"/>
        <v>0</v>
      </c>
      <c r="N54" s="103">
        <f t="shared" si="7"/>
        <v>0</v>
      </c>
      <c r="O54" s="627"/>
      <c r="P54" s="627"/>
      <c r="Q54" s="627"/>
      <c r="R54" s="627"/>
      <c r="S54" s="627"/>
      <c r="T54" s="628"/>
    </row>
    <row r="55" spans="1:20" x14ac:dyDescent="0.3">
      <c r="A55" s="81">
        <f t="shared" si="5"/>
        <v>42</v>
      </c>
      <c r="B55" s="83"/>
      <c r="C55" s="106"/>
      <c r="D55" s="106"/>
      <c r="E55" s="39"/>
      <c r="F55" s="41"/>
      <c r="G55" s="243"/>
      <c r="H55" s="240"/>
      <c r="I55" s="239" t="str">
        <f>IF(H55="","",ROUND(((H55/G55)/(VLOOKUP(F55,Summary!$A$61:$B$76,2,FALSE))),2))</f>
        <v/>
      </c>
      <c r="J55" s="273" t="str">
        <f>IF(OR(B55="",,G55=""),"",((H55)/(VLOOKUP(F55,Summary!$A$61:$B$76,2,FALSE))))</f>
        <v/>
      </c>
      <c r="K55" s="12"/>
      <c r="L55" s="57"/>
      <c r="M55" s="10">
        <f t="shared" si="6"/>
        <v>0</v>
      </c>
      <c r="N55" s="103">
        <f t="shared" si="7"/>
        <v>0</v>
      </c>
      <c r="O55" s="627"/>
      <c r="P55" s="627"/>
      <c r="Q55" s="627"/>
      <c r="R55" s="627"/>
      <c r="S55" s="627"/>
      <c r="T55" s="628"/>
    </row>
    <row r="56" spans="1:20" x14ac:dyDescent="0.3">
      <c r="A56" s="81">
        <f t="shared" si="5"/>
        <v>43</v>
      </c>
      <c r="B56" s="83"/>
      <c r="C56" s="106"/>
      <c r="D56" s="106"/>
      <c r="E56" s="39"/>
      <c r="F56" s="41"/>
      <c r="G56" s="243"/>
      <c r="H56" s="240"/>
      <c r="I56" s="239" t="str">
        <f>IF(H56="","",ROUND(((H56/G56)/(VLOOKUP(F56,Summary!$A$61:$B$76,2,FALSE))),2))</f>
        <v/>
      </c>
      <c r="J56" s="273" t="str">
        <f>IF(OR(B56="",,G56=""),"",((H56)/(VLOOKUP(F56,Summary!$A$61:$B$76,2,FALSE))))</f>
        <v/>
      </c>
      <c r="K56" s="12"/>
      <c r="L56" s="57"/>
      <c r="M56" s="10">
        <f t="shared" si="6"/>
        <v>0</v>
      </c>
      <c r="N56" s="103">
        <f t="shared" si="7"/>
        <v>0</v>
      </c>
      <c r="O56" s="627"/>
      <c r="P56" s="627"/>
      <c r="Q56" s="627"/>
      <c r="R56" s="627"/>
      <c r="S56" s="627"/>
      <c r="T56" s="628"/>
    </row>
    <row r="57" spans="1:20" x14ac:dyDescent="0.3">
      <c r="A57" s="81">
        <f t="shared" si="5"/>
        <v>44</v>
      </c>
      <c r="B57" s="83"/>
      <c r="C57" s="106"/>
      <c r="D57" s="106"/>
      <c r="E57" s="39"/>
      <c r="F57" s="41"/>
      <c r="G57" s="243"/>
      <c r="H57" s="240"/>
      <c r="I57" s="239" t="str">
        <f>IF(H57="","",ROUND(((H57/G57)/(VLOOKUP(F57,Summary!$A$61:$B$76,2,FALSE))),2))</f>
        <v/>
      </c>
      <c r="J57" s="273" t="str">
        <f>IF(OR(B57="",,G57=""),"",((H57)/(VLOOKUP(F57,Summary!$A$61:$B$76,2,FALSE))))</f>
        <v/>
      </c>
      <c r="K57" s="12"/>
      <c r="L57" s="57"/>
      <c r="M57" s="10">
        <f t="shared" si="6"/>
        <v>0</v>
      </c>
      <c r="N57" s="103">
        <f t="shared" si="7"/>
        <v>0</v>
      </c>
      <c r="O57" s="627"/>
      <c r="P57" s="627"/>
      <c r="Q57" s="627"/>
      <c r="R57" s="627"/>
      <c r="S57" s="627"/>
      <c r="T57" s="628"/>
    </row>
    <row r="58" spans="1:20" x14ac:dyDescent="0.3">
      <c r="A58" s="81">
        <f t="shared" si="5"/>
        <v>45</v>
      </c>
      <c r="B58" s="83"/>
      <c r="C58" s="106"/>
      <c r="D58" s="106"/>
      <c r="E58" s="39"/>
      <c r="F58" s="41"/>
      <c r="G58" s="243"/>
      <c r="H58" s="240"/>
      <c r="I58" s="239" t="str">
        <f>IF(H58="","",ROUND(((H58/G58)/(VLOOKUP(F58,Summary!$A$61:$B$76,2,FALSE))),2))</f>
        <v/>
      </c>
      <c r="J58" s="273" t="str">
        <f>IF(OR(B58="",,G58=""),"",((H58)/(VLOOKUP(F58,Summary!$A$61:$B$76,2,FALSE))))</f>
        <v/>
      </c>
      <c r="K58" s="12"/>
      <c r="L58" s="57"/>
      <c r="M58" s="10">
        <f t="shared" si="6"/>
        <v>0</v>
      </c>
      <c r="N58" s="103">
        <f t="shared" si="7"/>
        <v>0</v>
      </c>
      <c r="O58" s="627"/>
      <c r="P58" s="627"/>
      <c r="Q58" s="627"/>
      <c r="R58" s="627"/>
      <c r="S58" s="627"/>
      <c r="T58" s="628"/>
    </row>
    <row r="59" spans="1:20" x14ac:dyDescent="0.3">
      <c r="A59" s="81">
        <f t="shared" si="5"/>
        <v>46</v>
      </c>
      <c r="B59" s="83"/>
      <c r="C59" s="106"/>
      <c r="D59" s="106"/>
      <c r="E59" s="39"/>
      <c r="F59" s="41"/>
      <c r="G59" s="243"/>
      <c r="H59" s="240"/>
      <c r="I59" s="239" t="str">
        <f>IF(H59="","",ROUND(((H59/G59)/(VLOOKUP(F59,Summary!$A$61:$B$76,2,FALSE))),2))</f>
        <v/>
      </c>
      <c r="J59" s="273" t="str">
        <f>IF(OR(B59="",,G59=""),"",((H59)/(VLOOKUP(F59,Summary!$A$61:$B$76,2,FALSE))))</f>
        <v/>
      </c>
      <c r="K59" s="12"/>
      <c r="L59" s="57"/>
      <c r="M59" s="10">
        <f t="shared" si="6"/>
        <v>0</v>
      </c>
      <c r="N59" s="103">
        <f t="shared" si="7"/>
        <v>0</v>
      </c>
      <c r="O59" s="627"/>
      <c r="P59" s="627"/>
      <c r="Q59" s="627"/>
      <c r="R59" s="627"/>
      <c r="S59" s="627"/>
      <c r="T59" s="628"/>
    </row>
    <row r="60" spans="1:20" x14ac:dyDescent="0.3">
      <c r="A60" s="81">
        <f t="shared" si="5"/>
        <v>47</v>
      </c>
      <c r="B60" s="83"/>
      <c r="C60" s="106"/>
      <c r="D60" s="106"/>
      <c r="E60" s="39"/>
      <c r="F60" s="41"/>
      <c r="G60" s="243"/>
      <c r="H60" s="240"/>
      <c r="I60" s="239" t="str">
        <f>IF(H60="","",ROUND(((H60/G60)/(VLOOKUP(F60,Summary!$A$61:$B$76,2,FALSE))),2))</f>
        <v/>
      </c>
      <c r="J60" s="273" t="str">
        <f>IF(OR(B60="",,G60=""),"",((H60)/(VLOOKUP(F60,Summary!$A$61:$B$76,2,FALSE))))</f>
        <v/>
      </c>
      <c r="K60" s="12"/>
      <c r="L60" s="57"/>
      <c r="M60" s="10">
        <f t="shared" si="6"/>
        <v>0</v>
      </c>
      <c r="N60" s="103">
        <f t="shared" si="7"/>
        <v>0</v>
      </c>
      <c r="O60" s="627"/>
      <c r="P60" s="627"/>
      <c r="Q60" s="627"/>
      <c r="R60" s="627"/>
      <c r="S60" s="627"/>
      <c r="T60" s="628"/>
    </row>
    <row r="61" spans="1:20" x14ac:dyDescent="0.3">
      <c r="A61" s="81">
        <f t="shared" si="5"/>
        <v>48</v>
      </c>
      <c r="B61" s="83"/>
      <c r="C61" s="106"/>
      <c r="D61" s="106"/>
      <c r="E61" s="39"/>
      <c r="F61" s="41"/>
      <c r="G61" s="243"/>
      <c r="H61" s="240"/>
      <c r="I61" s="239" t="str">
        <f>IF(H61="","",ROUND(((H61/G61)/(VLOOKUP(F61,Summary!$A$61:$B$76,2,FALSE))),2))</f>
        <v/>
      </c>
      <c r="J61" s="273" t="str">
        <f>IF(OR(B61="",,G61=""),"",((H61)/(VLOOKUP(F61,Summary!$A$61:$B$76,2,FALSE))))</f>
        <v/>
      </c>
      <c r="K61" s="12"/>
      <c r="L61" s="57"/>
      <c r="M61" s="10">
        <f t="shared" si="6"/>
        <v>0</v>
      </c>
      <c r="N61" s="103">
        <f t="shared" si="7"/>
        <v>0</v>
      </c>
      <c r="O61" s="627"/>
      <c r="P61" s="627"/>
      <c r="Q61" s="627"/>
      <c r="R61" s="627"/>
      <c r="S61" s="627"/>
      <c r="T61" s="628"/>
    </row>
    <row r="62" spans="1:20" x14ac:dyDescent="0.3">
      <c r="A62" s="81">
        <f t="shared" si="5"/>
        <v>49</v>
      </c>
      <c r="B62" s="83"/>
      <c r="C62" s="106"/>
      <c r="D62" s="106"/>
      <c r="E62" s="39"/>
      <c r="F62" s="41"/>
      <c r="G62" s="243"/>
      <c r="H62" s="240"/>
      <c r="I62" s="239" t="str">
        <f>IF(H62="","",ROUND(((H62/G62)/(VLOOKUP(F62,Summary!$A$61:$B$76,2,FALSE))),2))</f>
        <v/>
      </c>
      <c r="J62" s="273" t="str">
        <f>IF(OR(B62="",,G62=""),"",((H62)/(VLOOKUP(F62,Summary!$A$61:$B$76,2,FALSE))))</f>
        <v/>
      </c>
      <c r="K62" s="12"/>
      <c r="L62" s="57"/>
      <c r="M62" s="10">
        <f t="shared" si="6"/>
        <v>0</v>
      </c>
      <c r="N62" s="103">
        <f t="shared" si="7"/>
        <v>0</v>
      </c>
      <c r="O62" s="627"/>
      <c r="P62" s="627"/>
      <c r="Q62" s="627"/>
      <c r="R62" s="627"/>
      <c r="S62" s="627"/>
      <c r="T62" s="628"/>
    </row>
    <row r="63" spans="1:20" x14ac:dyDescent="0.3">
      <c r="A63" s="81">
        <f t="shared" si="5"/>
        <v>50</v>
      </c>
      <c r="B63" s="83"/>
      <c r="C63" s="106"/>
      <c r="D63" s="106"/>
      <c r="E63" s="39"/>
      <c r="F63" s="41"/>
      <c r="G63" s="243"/>
      <c r="H63" s="240"/>
      <c r="I63" s="239" t="str">
        <f>IF(H63="","",ROUND(((H63/G63)/(VLOOKUP(F63,Summary!$A$61:$B$76,2,FALSE))),2))</f>
        <v/>
      </c>
      <c r="J63" s="273" t="str">
        <f>IF(OR(B63="",,G63=""),"",((H63)/(VLOOKUP(F63,Summary!$A$61:$B$76,2,FALSE))))</f>
        <v/>
      </c>
      <c r="K63" s="12"/>
      <c r="L63" s="57"/>
      <c r="M63" s="10">
        <f t="shared" si="6"/>
        <v>0</v>
      </c>
      <c r="N63" s="103">
        <f t="shared" si="7"/>
        <v>0</v>
      </c>
      <c r="O63" s="627"/>
      <c r="P63" s="627"/>
      <c r="Q63" s="627"/>
      <c r="R63" s="627"/>
      <c r="S63" s="627"/>
      <c r="T63" s="628"/>
    </row>
    <row r="64" spans="1:20" x14ac:dyDescent="0.3">
      <c r="A64" s="81">
        <f t="shared" si="5"/>
        <v>51</v>
      </c>
      <c r="B64" s="83"/>
      <c r="C64" s="106"/>
      <c r="D64" s="106"/>
      <c r="E64" s="39"/>
      <c r="F64" s="41"/>
      <c r="G64" s="243"/>
      <c r="H64" s="240"/>
      <c r="I64" s="239" t="str">
        <f>IF(H64="","",ROUND(((H64/G64)/(VLOOKUP(F64,Summary!$A$61:$B$76,2,FALSE))),2))</f>
        <v/>
      </c>
      <c r="J64" s="273" t="str">
        <f>IF(OR(B64="",,G64=""),"",((H64)/(VLOOKUP(F64,Summary!$A$61:$B$76,2,FALSE))))</f>
        <v/>
      </c>
      <c r="K64" s="12"/>
      <c r="L64" s="57"/>
      <c r="M64" s="10">
        <f t="shared" si="6"/>
        <v>0</v>
      </c>
      <c r="N64" s="103">
        <f t="shared" si="7"/>
        <v>0</v>
      </c>
      <c r="O64" s="627"/>
      <c r="P64" s="627"/>
      <c r="Q64" s="627"/>
      <c r="R64" s="627"/>
      <c r="S64" s="627"/>
      <c r="T64" s="628"/>
    </row>
    <row r="65" spans="1:20" x14ac:dyDescent="0.3">
      <c r="A65" s="81">
        <f t="shared" si="5"/>
        <v>52</v>
      </c>
      <c r="B65" s="83"/>
      <c r="C65" s="106"/>
      <c r="D65" s="106"/>
      <c r="E65" s="39"/>
      <c r="F65" s="41"/>
      <c r="G65" s="243"/>
      <c r="H65" s="240"/>
      <c r="I65" s="239" t="str">
        <f>IF(H65="","",ROUND(((H65/G65)/(VLOOKUP(F65,Summary!$A$61:$B$76,2,FALSE))),2))</f>
        <v/>
      </c>
      <c r="J65" s="273" t="str">
        <f>IF(OR(B65="",,G65=""),"",((H65)/(VLOOKUP(F65,Summary!$A$61:$B$76,2,FALSE))))</f>
        <v/>
      </c>
      <c r="K65" s="12"/>
      <c r="L65" s="57"/>
      <c r="M65" s="10">
        <f t="shared" si="6"/>
        <v>0</v>
      </c>
      <c r="N65" s="103">
        <f t="shared" si="7"/>
        <v>0</v>
      </c>
      <c r="O65" s="627"/>
      <c r="P65" s="627"/>
      <c r="Q65" s="627"/>
      <c r="R65" s="627"/>
      <c r="S65" s="627"/>
      <c r="T65" s="628"/>
    </row>
    <row r="66" spans="1:20" x14ac:dyDescent="0.3">
      <c r="A66" s="81">
        <f t="shared" si="5"/>
        <v>53</v>
      </c>
      <c r="B66" s="83"/>
      <c r="C66" s="106"/>
      <c r="D66" s="106"/>
      <c r="E66" s="39"/>
      <c r="F66" s="41"/>
      <c r="G66" s="243"/>
      <c r="H66" s="240"/>
      <c r="I66" s="239" t="str">
        <f>IF(H66="","",ROUND(((H66/G66)/(VLOOKUP(F66,Summary!$A$61:$B$76,2,FALSE))),2))</f>
        <v/>
      </c>
      <c r="J66" s="273" t="str">
        <f>IF(OR(B66="",,G66=""),"",((H66)/(VLOOKUP(F66,Summary!$A$61:$B$76,2,FALSE))))</f>
        <v/>
      </c>
      <c r="K66" s="12"/>
      <c r="L66" s="57"/>
      <c r="M66" s="10">
        <f t="shared" si="6"/>
        <v>0</v>
      </c>
      <c r="N66" s="103">
        <f t="shared" si="7"/>
        <v>0</v>
      </c>
      <c r="O66" s="627"/>
      <c r="P66" s="627"/>
      <c r="Q66" s="627"/>
      <c r="R66" s="627"/>
      <c r="S66" s="627"/>
      <c r="T66" s="628"/>
    </row>
    <row r="67" spans="1:20" x14ac:dyDescent="0.3">
      <c r="A67" s="81">
        <f t="shared" si="5"/>
        <v>54</v>
      </c>
      <c r="B67" s="83"/>
      <c r="C67" s="106"/>
      <c r="D67" s="106"/>
      <c r="E67" s="39"/>
      <c r="F67" s="41"/>
      <c r="G67" s="243"/>
      <c r="H67" s="240"/>
      <c r="I67" s="239" t="str">
        <f>IF(H67="","",ROUND(((H67/G67)/(VLOOKUP(F67,Summary!$A$61:$B$76,2,FALSE))),2))</f>
        <v/>
      </c>
      <c r="J67" s="273" t="str">
        <f>IF(OR(B67="",,G67=""),"",((H67)/(VLOOKUP(F67,Summary!$A$61:$B$76,2,FALSE))))</f>
        <v/>
      </c>
      <c r="K67" s="12"/>
      <c r="L67" s="57"/>
      <c r="M67" s="10">
        <f t="shared" si="6"/>
        <v>0</v>
      </c>
      <c r="N67" s="103">
        <f t="shared" si="7"/>
        <v>0</v>
      </c>
      <c r="O67" s="627"/>
      <c r="P67" s="627"/>
      <c r="Q67" s="627"/>
      <c r="R67" s="627"/>
      <c r="S67" s="627"/>
      <c r="T67" s="628"/>
    </row>
    <row r="68" spans="1:20" x14ac:dyDescent="0.3">
      <c r="A68" s="81">
        <f t="shared" si="5"/>
        <v>55</v>
      </c>
      <c r="B68" s="83"/>
      <c r="C68" s="106"/>
      <c r="D68" s="106"/>
      <c r="E68" s="39"/>
      <c r="F68" s="41"/>
      <c r="G68" s="243"/>
      <c r="H68" s="240"/>
      <c r="I68" s="239" t="str">
        <f>IF(H68="","",ROUND(((H68/G68)/(VLOOKUP(F68,Summary!$A$61:$B$76,2,FALSE))),2))</f>
        <v/>
      </c>
      <c r="J68" s="273" t="str">
        <f>IF(OR(B68="",,G68=""),"",((H68)/(VLOOKUP(F68,Summary!$A$61:$B$76,2,FALSE))))</f>
        <v/>
      </c>
      <c r="K68" s="12"/>
      <c r="L68" s="57"/>
      <c r="M68" s="10">
        <f t="shared" si="6"/>
        <v>0</v>
      </c>
      <c r="N68" s="103">
        <f t="shared" si="7"/>
        <v>0</v>
      </c>
      <c r="O68" s="627"/>
      <c r="P68" s="627"/>
      <c r="Q68" s="627"/>
      <c r="R68" s="627"/>
      <c r="S68" s="627"/>
      <c r="T68" s="628"/>
    </row>
    <row r="69" spans="1:20" x14ac:dyDescent="0.3">
      <c r="A69" s="81">
        <f t="shared" si="5"/>
        <v>56</v>
      </c>
      <c r="B69" s="83"/>
      <c r="C69" s="106"/>
      <c r="D69" s="106"/>
      <c r="E69" s="39"/>
      <c r="F69" s="41"/>
      <c r="G69" s="243"/>
      <c r="H69" s="240"/>
      <c r="I69" s="239" t="str">
        <f>IF(H69="","",ROUND(((H69/G69)/(VLOOKUP(F69,Summary!$A$61:$B$76,2,FALSE))),2))</f>
        <v/>
      </c>
      <c r="J69" s="273" t="str">
        <f>IF(OR(B69="",,G69=""),"",((H69)/(VLOOKUP(F69,Summary!$A$61:$B$76,2,FALSE))))</f>
        <v/>
      </c>
      <c r="K69" s="12"/>
      <c r="L69" s="57"/>
      <c r="M69" s="10">
        <f t="shared" si="6"/>
        <v>0</v>
      </c>
      <c r="N69" s="103">
        <f t="shared" si="7"/>
        <v>0</v>
      </c>
      <c r="O69" s="627"/>
      <c r="P69" s="627"/>
      <c r="Q69" s="627"/>
      <c r="R69" s="627"/>
      <c r="S69" s="627"/>
      <c r="T69" s="628"/>
    </row>
    <row r="70" spans="1:20" x14ac:dyDescent="0.3">
      <c r="A70" s="81">
        <f t="shared" si="5"/>
        <v>57</v>
      </c>
      <c r="B70" s="83"/>
      <c r="C70" s="106"/>
      <c r="D70" s="106"/>
      <c r="E70" s="39"/>
      <c r="F70" s="41"/>
      <c r="G70" s="243"/>
      <c r="H70" s="240"/>
      <c r="I70" s="239" t="str">
        <f>IF(H70="","",ROUND(((H70/G70)/(VLOOKUP(F70,Summary!$A$61:$B$76,2,FALSE))),2))</f>
        <v/>
      </c>
      <c r="J70" s="273" t="str">
        <f>IF(OR(B70="",,G70=""),"",((H70)/(VLOOKUP(F70,Summary!$A$61:$B$76,2,FALSE))))</f>
        <v/>
      </c>
      <c r="K70" s="12"/>
      <c r="L70" s="57"/>
      <c r="M70" s="10">
        <f t="shared" si="6"/>
        <v>0</v>
      </c>
      <c r="N70" s="103">
        <f t="shared" si="7"/>
        <v>0</v>
      </c>
      <c r="O70" s="627"/>
      <c r="P70" s="627"/>
      <c r="Q70" s="627"/>
      <c r="R70" s="627"/>
      <c r="S70" s="627"/>
      <c r="T70" s="628"/>
    </row>
    <row r="71" spans="1:20" x14ac:dyDescent="0.3">
      <c r="A71" s="81">
        <f t="shared" si="5"/>
        <v>58</v>
      </c>
      <c r="B71" s="83"/>
      <c r="C71" s="106"/>
      <c r="D71" s="106"/>
      <c r="E71" s="39"/>
      <c r="F71" s="41"/>
      <c r="G71" s="243"/>
      <c r="H71" s="240"/>
      <c r="I71" s="239" t="str">
        <f>IF(H71="","",ROUND(((H71/G71)/(VLOOKUP(F71,Summary!$A$61:$B$76,2,FALSE))),2))</f>
        <v/>
      </c>
      <c r="J71" s="273" t="str">
        <f>IF(OR(B71="",,G71=""),"",((H71)/(VLOOKUP(F71,Summary!$A$61:$B$76,2,FALSE))))</f>
        <v/>
      </c>
      <c r="K71" s="12"/>
      <c r="L71" s="57"/>
      <c r="M71" s="10">
        <f t="shared" si="6"/>
        <v>0</v>
      </c>
      <c r="N71" s="103">
        <f t="shared" si="7"/>
        <v>0</v>
      </c>
      <c r="O71" s="627"/>
      <c r="P71" s="627"/>
      <c r="Q71" s="627"/>
      <c r="R71" s="627"/>
      <c r="S71" s="627"/>
      <c r="T71" s="628"/>
    </row>
    <row r="72" spans="1:20" x14ac:dyDescent="0.3">
      <c r="A72" s="81">
        <f t="shared" si="5"/>
        <v>59</v>
      </c>
      <c r="B72" s="83"/>
      <c r="C72" s="106"/>
      <c r="D72" s="106"/>
      <c r="E72" s="39"/>
      <c r="F72" s="41"/>
      <c r="G72" s="243"/>
      <c r="H72" s="240"/>
      <c r="I72" s="239" t="str">
        <f>IF(H72="","",ROUND(((H72/G72)/(VLOOKUP(F72,Summary!$A$61:$B$76,2,FALSE))),2))</f>
        <v/>
      </c>
      <c r="J72" s="273" t="str">
        <f>IF(OR(B72="",,G72=""),"",((H72)/(VLOOKUP(F72,Summary!$A$61:$B$76,2,FALSE))))</f>
        <v/>
      </c>
      <c r="K72" s="12"/>
      <c r="L72" s="57"/>
      <c r="M72" s="10">
        <f t="shared" si="6"/>
        <v>0</v>
      </c>
      <c r="N72" s="103">
        <f t="shared" si="7"/>
        <v>0</v>
      </c>
      <c r="O72" s="627"/>
      <c r="P72" s="627"/>
      <c r="Q72" s="627"/>
      <c r="R72" s="627"/>
      <c r="S72" s="627"/>
      <c r="T72" s="628"/>
    </row>
    <row r="73" spans="1:20" x14ac:dyDescent="0.3">
      <c r="A73" s="81">
        <f t="shared" si="5"/>
        <v>60</v>
      </c>
      <c r="B73" s="83"/>
      <c r="C73" s="106"/>
      <c r="D73" s="106"/>
      <c r="E73" s="39"/>
      <c r="F73" s="41"/>
      <c r="G73" s="243"/>
      <c r="H73" s="240"/>
      <c r="I73" s="239" t="str">
        <f>IF(H73="","",ROUND(((H73/G73)/(VLOOKUP(F73,Summary!$A$61:$B$76,2,FALSE))),2))</f>
        <v/>
      </c>
      <c r="J73" s="273" t="str">
        <f>IF(OR(B73="",,G73=""),"",((H73)/(VLOOKUP(F73,Summary!$A$61:$B$76,2,FALSE))))</f>
        <v/>
      </c>
      <c r="K73" s="12"/>
      <c r="L73" s="57"/>
      <c r="M73" s="10">
        <f t="shared" si="6"/>
        <v>0</v>
      </c>
      <c r="N73" s="103">
        <f t="shared" si="7"/>
        <v>0</v>
      </c>
      <c r="O73" s="627"/>
      <c r="P73" s="627"/>
      <c r="Q73" s="627"/>
      <c r="R73" s="627"/>
      <c r="S73" s="627"/>
      <c r="T73" s="628"/>
    </row>
    <row r="74" spans="1:20" x14ac:dyDescent="0.3">
      <c r="A74" s="81">
        <f t="shared" si="5"/>
        <v>61</v>
      </c>
      <c r="B74" s="83"/>
      <c r="C74" s="106"/>
      <c r="D74" s="106"/>
      <c r="E74" s="39"/>
      <c r="F74" s="41"/>
      <c r="G74" s="243"/>
      <c r="H74" s="240"/>
      <c r="I74" s="239" t="str">
        <f>IF(H74="","",ROUND(((H74/G74)/(VLOOKUP(F74,Summary!$A$61:$B$76,2,FALSE))),2))</f>
        <v/>
      </c>
      <c r="J74" s="273" t="str">
        <f>IF(OR(B74="",,G74=""),"",((H74)/(VLOOKUP(F74,Summary!$A$61:$B$76,2,FALSE))))</f>
        <v/>
      </c>
      <c r="K74" s="12"/>
      <c r="L74" s="57"/>
      <c r="M74" s="10">
        <f t="shared" si="6"/>
        <v>0</v>
      </c>
      <c r="N74" s="103">
        <f t="shared" si="7"/>
        <v>0</v>
      </c>
      <c r="O74" s="627"/>
      <c r="P74" s="627"/>
      <c r="Q74" s="627"/>
      <c r="R74" s="627"/>
      <c r="S74" s="627"/>
      <c r="T74" s="628"/>
    </row>
    <row r="75" spans="1:20" x14ac:dyDescent="0.3">
      <c r="A75" s="81">
        <f t="shared" si="5"/>
        <v>62</v>
      </c>
      <c r="B75" s="83"/>
      <c r="C75" s="106"/>
      <c r="D75" s="106"/>
      <c r="E75" s="39"/>
      <c r="F75" s="41"/>
      <c r="G75" s="243"/>
      <c r="H75" s="240"/>
      <c r="I75" s="239" t="str">
        <f>IF(H75="","",ROUND(((H75/G75)/(VLOOKUP(F75,Summary!$A$61:$B$76,2,FALSE))),2))</f>
        <v/>
      </c>
      <c r="J75" s="273" t="str">
        <f>IF(OR(B75="",,G75=""),"",((H75)/(VLOOKUP(F75,Summary!$A$61:$B$76,2,FALSE))))</f>
        <v/>
      </c>
      <c r="K75" s="12"/>
      <c r="L75" s="57"/>
      <c r="M75" s="10">
        <f t="shared" si="6"/>
        <v>0</v>
      </c>
      <c r="N75" s="103">
        <f t="shared" si="7"/>
        <v>0</v>
      </c>
      <c r="O75" s="627"/>
      <c r="P75" s="627"/>
      <c r="Q75" s="627"/>
      <c r="R75" s="627"/>
      <c r="S75" s="627"/>
      <c r="T75" s="628"/>
    </row>
    <row r="76" spans="1:20" x14ac:dyDescent="0.3">
      <c r="A76" s="81">
        <f t="shared" si="5"/>
        <v>63</v>
      </c>
      <c r="B76" s="83"/>
      <c r="C76" s="106"/>
      <c r="D76" s="106"/>
      <c r="E76" s="39"/>
      <c r="F76" s="41"/>
      <c r="G76" s="243"/>
      <c r="H76" s="240"/>
      <c r="I76" s="239" t="str">
        <f>IF(H76="","",ROUND(((H76/G76)/(VLOOKUP(F76,Summary!$A$61:$B$76,2,FALSE))),2))</f>
        <v/>
      </c>
      <c r="J76" s="273" t="str">
        <f>IF(OR(B76="",,G76=""),"",((H76)/(VLOOKUP(F76,Summary!$A$61:$B$76,2,FALSE))))</f>
        <v/>
      </c>
      <c r="K76" s="12"/>
      <c r="L76" s="57"/>
      <c r="M76" s="10">
        <f t="shared" si="6"/>
        <v>0</v>
      </c>
      <c r="N76" s="103">
        <f t="shared" si="7"/>
        <v>0</v>
      </c>
      <c r="O76" s="627"/>
      <c r="P76" s="627"/>
      <c r="Q76" s="627"/>
      <c r="R76" s="627"/>
      <c r="S76" s="627"/>
      <c r="T76" s="628"/>
    </row>
    <row r="77" spans="1:20" x14ac:dyDescent="0.3">
      <c r="A77" s="81">
        <f t="shared" si="5"/>
        <v>64</v>
      </c>
      <c r="B77" s="83"/>
      <c r="C77" s="106"/>
      <c r="D77" s="106"/>
      <c r="E77" s="39"/>
      <c r="F77" s="41"/>
      <c r="G77" s="243"/>
      <c r="H77" s="240"/>
      <c r="I77" s="239" t="str">
        <f>IF(H77="","",ROUND(((H77/G77)/(VLOOKUP(F77,Summary!$A$61:$B$76,2,FALSE))),2))</f>
        <v/>
      </c>
      <c r="J77" s="273" t="str">
        <f>IF(OR(B77="",,G77=""),"",((H77)/(VLOOKUP(F77,Summary!$A$61:$B$76,2,FALSE))))</f>
        <v/>
      </c>
      <c r="K77" s="12"/>
      <c r="L77" s="57"/>
      <c r="M77" s="10">
        <f t="shared" si="6"/>
        <v>0</v>
      </c>
      <c r="N77" s="103">
        <f t="shared" si="7"/>
        <v>0</v>
      </c>
      <c r="O77" s="627"/>
      <c r="P77" s="627"/>
      <c r="Q77" s="627"/>
      <c r="R77" s="627"/>
      <c r="S77" s="627"/>
      <c r="T77" s="628"/>
    </row>
    <row r="78" spans="1:20" x14ac:dyDescent="0.3">
      <c r="A78" s="81">
        <f t="shared" si="5"/>
        <v>65</v>
      </c>
      <c r="B78" s="83"/>
      <c r="C78" s="106"/>
      <c r="D78" s="106"/>
      <c r="E78" s="39"/>
      <c r="F78" s="41"/>
      <c r="G78" s="243"/>
      <c r="H78" s="240"/>
      <c r="I78" s="239" t="str">
        <f>IF(H78="","",ROUND(((H78/G78)/(VLOOKUP(F78,Summary!$A$61:$B$76,2,FALSE))),2))</f>
        <v/>
      </c>
      <c r="J78" s="273" t="str">
        <f>IF(OR(B78="",,G78=""),"",((H78)/(VLOOKUP(F78,Summary!$A$61:$B$76,2,FALSE))))</f>
        <v/>
      </c>
      <c r="K78" s="12"/>
      <c r="L78" s="57"/>
      <c r="M78" s="10">
        <f t="shared" si="6"/>
        <v>0</v>
      </c>
      <c r="N78" s="103">
        <f t="shared" si="7"/>
        <v>0</v>
      </c>
      <c r="O78" s="627"/>
      <c r="P78" s="627"/>
      <c r="Q78" s="627"/>
      <c r="R78" s="627"/>
      <c r="S78" s="627"/>
      <c r="T78" s="628"/>
    </row>
    <row r="79" spans="1:20" x14ac:dyDescent="0.3">
      <c r="A79" s="81">
        <f t="shared" si="5"/>
        <v>66</v>
      </c>
      <c r="B79" s="83"/>
      <c r="C79" s="106"/>
      <c r="D79" s="106"/>
      <c r="E79" s="39"/>
      <c r="F79" s="41"/>
      <c r="G79" s="243"/>
      <c r="H79" s="240"/>
      <c r="I79" s="239" t="str">
        <f>IF(H79="","",ROUND(((H79/G79)/(VLOOKUP(F79,Summary!$A$61:$B$76,2,FALSE))),2))</f>
        <v/>
      </c>
      <c r="J79" s="273" t="str">
        <f>IF(OR(B79="",,G79=""),"",((H79)/(VLOOKUP(F79,Summary!$A$61:$B$76,2,FALSE))))</f>
        <v/>
      </c>
      <c r="K79" s="12"/>
      <c r="L79" s="57"/>
      <c r="M79" s="10">
        <f t="shared" si="6"/>
        <v>0</v>
      </c>
      <c r="N79" s="103">
        <f t="shared" si="7"/>
        <v>0</v>
      </c>
      <c r="O79" s="627"/>
      <c r="P79" s="627"/>
      <c r="Q79" s="627"/>
      <c r="R79" s="627"/>
      <c r="S79" s="627"/>
      <c r="T79" s="628"/>
    </row>
    <row r="80" spans="1:20" x14ac:dyDescent="0.3">
      <c r="A80" s="81">
        <f t="shared" ref="A80:A112" si="8">+A79+1</f>
        <v>67</v>
      </c>
      <c r="B80" s="83"/>
      <c r="C80" s="106"/>
      <c r="D80" s="106"/>
      <c r="E80" s="39"/>
      <c r="F80" s="41"/>
      <c r="G80" s="243"/>
      <c r="H80" s="240"/>
      <c r="I80" s="239" t="str">
        <f>IF(H80="","",ROUND(((H80/G80)/(VLOOKUP(F80,Summary!$A$61:$B$76,2,FALSE))),2))</f>
        <v/>
      </c>
      <c r="J80" s="273" t="str">
        <f>IF(OR(B80="",,G80=""),"",((H80)/(VLOOKUP(F80,Summary!$A$61:$B$76,2,FALSE))))</f>
        <v/>
      </c>
      <c r="K80" s="12"/>
      <c r="L80" s="57"/>
      <c r="M80" s="10">
        <f t="shared" ref="M80:M112" si="9">IFERROR(L80*I80,0)</f>
        <v>0</v>
      </c>
      <c r="N80" s="103">
        <f t="shared" ref="N80:N112" si="10">+E80</f>
        <v>0</v>
      </c>
      <c r="O80" s="627"/>
      <c r="P80" s="627"/>
      <c r="Q80" s="627"/>
      <c r="R80" s="627"/>
      <c r="S80" s="627"/>
      <c r="T80" s="628"/>
    </row>
    <row r="81" spans="1:20" x14ac:dyDescent="0.3">
      <c r="A81" s="81">
        <f t="shared" si="8"/>
        <v>68</v>
      </c>
      <c r="B81" s="83"/>
      <c r="C81" s="106"/>
      <c r="D81" s="106"/>
      <c r="E81" s="39"/>
      <c r="F81" s="41"/>
      <c r="G81" s="243"/>
      <c r="H81" s="240"/>
      <c r="I81" s="239" t="str">
        <f>IF(H81="","",ROUND(((H81/G81)/(VLOOKUP(F81,Summary!$A$61:$B$76,2,FALSE))),2))</f>
        <v/>
      </c>
      <c r="J81" s="273" t="str">
        <f>IF(OR(B81="",,G81=""),"",((H81)/(VLOOKUP(F81,Summary!$A$61:$B$76,2,FALSE))))</f>
        <v/>
      </c>
      <c r="K81" s="12"/>
      <c r="L81" s="57"/>
      <c r="M81" s="10">
        <f t="shared" si="9"/>
        <v>0</v>
      </c>
      <c r="N81" s="103">
        <f t="shared" si="10"/>
        <v>0</v>
      </c>
      <c r="O81" s="627"/>
      <c r="P81" s="627"/>
      <c r="Q81" s="627"/>
      <c r="R81" s="627"/>
      <c r="S81" s="627"/>
      <c r="T81" s="628"/>
    </row>
    <row r="82" spans="1:20" x14ac:dyDescent="0.3">
      <c r="A82" s="81">
        <f t="shared" si="8"/>
        <v>69</v>
      </c>
      <c r="B82" s="83"/>
      <c r="C82" s="106"/>
      <c r="D82" s="106"/>
      <c r="E82" s="39"/>
      <c r="F82" s="41"/>
      <c r="G82" s="243"/>
      <c r="H82" s="240"/>
      <c r="I82" s="239" t="str">
        <f>IF(H82="","",ROUND(((H82/G82)/(VLOOKUP(F82,Summary!$A$61:$B$76,2,FALSE))),2))</f>
        <v/>
      </c>
      <c r="J82" s="273" t="str">
        <f>IF(OR(B82="",,G82=""),"",((H82)/(VLOOKUP(F82,Summary!$A$61:$B$76,2,FALSE))))</f>
        <v/>
      </c>
      <c r="K82" s="12"/>
      <c r="L82" s="57"/>
      <c r="M82" s="10">
        <f t="shared" si="9"/>
        <v>0</v>
      </c>
      <c r="N82" s="103">
        <f t="shared" si="10"/>
        <v>0</v>
      </c>
      <c r="O82" s="627"/>
      <c r="P82" s="627"/>
      <c r="Q82" s="627"/>
      <c r="R82" s="627"/>
      <c r="S82" s="627"/>
      <c r="T82" s="628"/>
    </row>
    <row r="83" spans="1:20" x14ac:dyDescent="0.3">
      <c r="A83" s="81">
        <f t="shared" si="8"/>
        <v>70</v>
      </c>
      <c r="B83" s="83"/>
      <c r="C83" s="106"/>
      <c r="D83" s="106"/>
      <c r="E83" s="39"/>
      <c r="F83" s="41"/>
      <c r="G83" s="243"/>
      <c r="H83" s="240"/>
      <c r="I83" s="239" t="str">
        <f>IF(H83="","",ROUND(((H83/G83)/(VLOOKUP(F83,Summary!$A$61:$B$76,2,FALSE))),2))</f>
        <v/>
      </c>
      <c r="J83" s="273" t="str">
        <f>IF(OR(B83="",,G83=""),"",((H83)/(VLOOKUP(F83,Summary!$A$61:$B$76,2,FALSE))))</f>
        <v/>
      </c>
      <c r="K83" s="12"/>
      <c r="L83" s="57"/>
      <c r="M83" s="10">
        <f t="shared" si="9"/>
        <v>0</v>
      </c>
      <c r="N83" s="103">
        <f t="shared" si="10"/>
        <v>0</v>
      </c>
      <c r="O83" s="627"/>
      <c r="P83" s="627"/>
      <c r="Q83" s="627"/>
      <c r="R83" s="627"/>
      <c r="S83" s="627"/>
      <c r="T83" s="628"/>
    </row>
    <row r="84" spans="1:20" x14ac:dyDescent="0.3">
      <c r="A84" s="81">
        <f t="shared" si="8"/>
        <v>71</v>
      </c>
      <c r="B84" s="83"/>
      <c r="C84" s="106"/>
      <c r="D84" s="106"/>
      <c r="E84" s="39"/>
      <c r="F84" s="41"/>
      <c r="G84" s="243"/>
      <c r="H84" s="240"/>
      <c r="I84" s="239" t="str">
        <f>IF(H84="","",ROUND(((H84/G84)/(VLOOKUP(F84,Summary!$A$61:$B$76,2,FALSE))),2))</f>
        <v/>
      </c>
      <c r="J84" s="273" t="str">
        <f>IF(OR(B84="",,G84=""),"",((H84)/(VLOOKUP(F84,Summary!$A$61:$B$76,2,FALSE))))</f>
        <v/>
      </c>
      <c r="K84" s="12"/>
      <c r="L84" s="57"/>
      <c r="M84" s="10">
        <f t="shared" si="9"/>
        <v>0</v>
      </c>
      <c r="N84" s="103">
        <f t="shared" si="10"/>
        <v>0</v>
      </c>
      <c r="O84" s="627"/>
      <c r="P84" s="627"/>
      <c r="Q84" s="627"/>
      <c r="R84" s="627"/>
      <c r="S84" s="627"/>
      <c r="T84" s="628"/>
    </row>
    <row r="85" spans="1:20" x14ac:dyDescent="0.3">
      <c r="A85" s="81">
        <f t="shared" si="8"/>
        <v>72</v>
      </c>
      <c r="B85" s="83"/>
      <c r="C85" s="106"/>
      <c r="D85" s="106"/>
      <c r="E85" s="39"/>
      <c r="F85" s="41"/>
      <c r="G85" s="243"/>
      <c r="H85" s="240"/>
      <c r="I85" s="239" t="str">
        <f>IF(H85="","",ROUND(((H85/G85)/(VLOOKUP(F85,Summary!$A$61:$B$76,2,FALSE))),2))</f>
        <v/>
      </c>
      <c r="J85" s="273" t="str">
        <f>IF(OR(B85="",,G85=""),"",((H85)/(VLOOKUP(F85,Summary!$A$61:$B$76,2,FALSE))))</f>
        <v/>
      </c>
      <c r="K85" s="12"/>
      <c r="L85" s="57"/>
      <c r="M85" s="10">
        <f t="shared" si="9"/>
        <v>0</v>
      </c>
      <c r="N85" s="103">
        <f t="shared" si="10"/>
        <v>0</v>
      </c>
      <c r="O85" s="627"/>
      <c r="P85" s="627"/>
      <c r="Q85" s="627"/>
      <c r="R85" s="627"/>
      <c r="S85" s="627"/>
      <c r="T85" s="628"/>
    </row>
    <row r="86" spans="1:20" x14ac:dyDescent="0.3">
      <c r="A86" s="81">
        <f t="shared" si="8"/>
        <v>73</v>
      </c>
      <c r="B86" s="83"/>
      <c r="C86" s="106"/>
      <c r="D86" s="106"/>
      <c r="E86" s="39"/>
      <c r="F86" s="41"/>
      <c r="G86" s="243"/>
      <c r="H86" s="240"/>
      <c r="I86" s="239" t="str">
        <f>IF(H86="","",ROUND(((H86/G86)/(VLOOKUP(F86,Summary!$A$61:$B$76,2,FALSE))),2))</f>
        <v/>
      </c>
      <c r="J86" s="273" t="str">
        <f>IF(OR(B86="",,G86=""),"",((H86)/(VLOOKUP(F86,Summary!$A$61:$B$76,2,FALSE))))</f>
        <v/>
      </c>
      <c r="K86" s="12"/>
      <c r="L86" s="57"/>
      <c r="M86" s="10">
        <f t="shared" si="9"/>
        <v>0</v>
      </c>
      <c r="N86" s="103">
        <f t="shared" si="10"/>
        <v>0</v>
      </c>
      <c r="O86" s="627"/>
      <c r="P86" s="627"/>
      <c r="Q86" s="627"/>
      <c r="R86" s="627"/>
      <c r="S86" s="627"/>
      <c r="T86" s="628"/>
    </row>
    <row r="87" spans="1:20" x14ac:dyDescent="0.3">
      <c r="A87" s="81">
        <f t="shared" si="8"/>
        <v>74</v>
      </c>
      <c r="B87" s="83"/>
      <c r="C87" s="106"/>
      <c r="D87" s="106"/>
      <c r="E87" s="39"/>
      <c r="F87" s="41"/>
      <c r="G87" s="243"/>
      <c r="H87" s="240"/>
      <c r="I87" s="239" t="str">
        <f>IF(H87="","",ROUND(((H87/G87)/(VLOOKUP(F87,Summary!$A$61:$B$76,2,FALSE))),2))</f>
        <v/>
      </c>
      <c r="J87" s="273" t="str">
        <f>IF(OR(B87="",,G87=""),"",((H87)/(VLOOKUP(F87,Summary!$A$61:$B$76,2,FALSE))))</f>
        <v/>
      </c>
      <c r="K87" s="12"/>
      <c r="L87" s="57"/>
      <c r="M87" s="10">
        <f t="shared" si="9"/>
        <v>0</v>
      </c>
      <c r="N87" s="103">
        <f t="shared" si="10"/>
        <v>0</v>
      </c>
      <c r="O87" s="627"/>
      <c r="P87" s="627"/>
      <c r="Q87" s="627"/>
      <c r="R87" s="627"/>
      <c r="S87" s="627"/>
      <c r="T87" s="628"/>
    </row>
    <row r="88" spans="1:20" x14ac:dyDescent="0.3">
      <c r="A88" s="81">
        <f t="shared" si="8"/>
        <v>75</v>
      </c>
      <c r="B88" s="83"/>
      <c r="C88" s="106"/>
      <c r="D88" s="106"/>
      <c r="E88" s="39"/>
      <c r="F88" s="41"/>
      <c r="G88" s="243"/>
      <c r="H88" s="240"/>
      <c r="I88" s="239" t="str">
        <f>IF(H88="","",ROUND(((H88/G88)/(VLOOKUP(F88,Summary!$A$61:$B$76,2,FALSE))),2))</f>
        <v/>
      </c>
      <c r="J88" s="273" t="str">
        <f>IF(OR(B88="",,G88=""),"",((H88)/(VLOOKUP(F88,Summary!$A$61:$B$76,2,FALSE))))</f>
        <v/>
      </c>
      <c r="K88" s="12"/>
      <c r="L88" s="57"/>
      <c r="M88" s="10">
        <f t="shared" si="9"/>
        <v>0</v>
      </c>
      <c r="N88" s="103">
        <f t="shared" si="10"/>
        <v>0</v>
      </c>
      <c r="O88" s="627"/>
      <c r="P88" s="627"/>
      <c r="Q88" s="627"/>
      <c r="R88" s="627"/>
      <c r="S88" s="627"/>
      <c r="T88" s="628"/>
    </row>
    <row r="89" spans="1:20" x14ac:dyDescent="0.3">
      <c r="A89" s="81">
        <f t="shared" si="8"/>
        <v>76</v>
      </c>
      <c r="B89" s="83"/>
      <c r="C89" s="106"/>
      <c r="D89" s="106"/>
      <c r="E89" s="39"/>
      <c r="F89" s="41"/>
      <c r="G89" s="243"/>
      <c r="H89" s="240"/>
      <c r="I89" s="239" t="str">
        <f>IF(H89="","",ROUND(((H89/G89)/(VLOOKUP(F89,Summary!$A$61:$B$76,2,FALSE))),2))</f>
        <v/>
      </c>
      <c r="J89" s="273" t="str">
        <f>IF(OR(B89="",,G89=""),"",((H89)/(VLOOKUP(F89,Summary!$A$61:$B$76,2,FALSE))))</f>
        <v/>
      </c>
      <c r="K89" s="12"/>
      <c r="L89" s="57"/>
      <c r="M89" s="10">
        <f t="shared" si="9"/>
        <v>0</v>
      </c>
      <c r="N89" s="103">
        <f t="shared" si="10"/>
        <v>0</v>
      </c>
      <c r="O89" s="627"/>
      <c r="P89" s="627"/>
      <c r="Q89" s="627"/>
      <c r="R89" s="627"/>
      <c r="S89" s="627"/>
      <c r="T89" s="628"/>
    </row>
    <row r="90" spans="1:20" x14ac:dyDescent="0.3">
      <c r="A90" s="81">
        <f t="shared" si="8"/>
        <v>77</v>
      </c>
      <c r="B90" s="83"/>
      <c r="C90" s="106"/>
      <c r="D90" s="106"/>
      <c r="E90" s="39"/>
      <c r="F90" s="41"/>
      <c r="G90" s="243"/>
      <c r="H90" s="240"/>
      <c r="I90" s="239" t="str">
        <f>IF(H90="","",ROUND(((H90/G90)/(VLOOKUP(F90,Summary!$A$61:$B$76,2,FALSE))),2))</f>
        <v/>
      </c>
      <c r="J90" s="273" t="str">
        <f>IF(OR(B90="",,G90=""),"",((H90)/(VLOOKUP(F90,Summary!$A$61:$B$76,2,FALSE))))</f>
        <v/>
      </c>
      <c r="K90" s="12"/>
      <c r="L90" s="57"/>
      <c r="M90" s="10">
        <f t="shared" si="9"/>
        <v>0</v>
      </c>
      <c r="N90" s="103">
        <f t="shared" si="10"/>
        <v>0</v>
      </c>
      <c r="O90" s="627"/>
      <c r="P90" s="627"/>
      <c r="Q90" s="627"/>
      <c r="R90" s="627"/>
      <c r="S90" s="627"/>
      <c r="T90" s="628"/>
    </row>
    <row r="91" spans="1:20" x14ac:dyDescent="0.3">
      <c r="A91" s="81">
        <f t="shared" si="8"/>
        <v>78</v>
      </c>
      <c r="B91" s="83"/>
      <c r="C91" s="106"/>
      <c r="D91" s="106"/>
      <c r="E91" s="39"/>
      <c r="F91" s="41"/>
      <c r="G91" s="243"/>
      <c r="H91" s="240"/>
      <c r="I91" s="239" t="str">
        <f>IF(H91="","",ROUND(((H91/G91)/(VLOOKUP(F91,Summary!$A$61:$B$76,2,FALSE))),2))</f>
        <v/>
      </c>
      <c r="J91" s="273" t="str">
        <f>IF(OR(B91="",,G91=""),"",((H91)/(VLOOKUP(F91,Summary!$A$61:$B$76,2,FALSE))))</f>
        <v/>
      </c>
      <c r="K91" s="12"/>
      <c r="L91" s="57"/>
      <c r="M91" s="10">
        <f t="shared" si="9"/>
        <v>0</v>
      </c>
      <c r="N91" s="103">
        <f t="shared" si="10"/>
        <v>0</v>
      </c>
      <c r="O91" s="627"/>
      <c r="P91" s="627"/>
      <c r="Q91" s="627"/>
      <c r="R91" s="627"/>
      <c r="S91" s="627"/>
      <c r="T91" s="628"/>
    </row>
    <row r="92" spans="1:20" x14ac:dyDescent="0.3">
      <c r="A92" s="81">
        <f t="shared" si="8"/>
        <v>79</v>
      </c>
      <c r="B92" s="83"/>
      <c r="C92" s="106"/>
      <c r="D92" s="106"/>
      <c r="E92" s="39"/>
      <c r="F92" s="41"/>
      <c r="G92" s="243"/>
      <c r="H92" s="240"/>
      <c r="I92" s="239" t="str">
        <f>IF(H92="","",ROUND(((H92/G92)/(VLOOKUP(F92,Summary!$A$61:$B$76,2,FALSE))),2))</f>
        <v/>
      </c>
      <c r="J92" s="273" t="str">
        <f>IF(OR(B92="",,G92=""),"",((H92)/(VLOOKUP(F92,Summary!$A$61:$B$76,2,FALSE))))</f>
        <v/>
      </c>
      <c r="K92" s="12"/>
      <c r="L92" s="57"/>
      <c r="M92" s="10">
        <f t="shared" si="9"/>
        <v>0</v>
      </c>
      <c r="N92" s="103">
        <f t="shared" si="10"/>
        <v>0</v>
      </c>
      <c r="O92" s="627"/>
      <c r="P92" s="627"/>
      <c r="Q92" s="627"/>
      <c r="R92" s="627"/>
      <c r="S92" s="627"/>
      <c r="T92" s="628"/>
    </row>
    <row r="93" spans="1:20" x14ac:dyDescent="0.3">
      <c r="A93" s="81">
        <f t="shared" si="8"/>
        <v>80</v>
      </c>
      <c r="B93" s="83"/>
      <c r="C93" s="106"/>
      <c r="D93" s="106"/>
      <c r="E93" s="39"/>
      <c r="F93" s="41"/>
      <c r="G93" s="243"/>
      <c r="H93" s="240"/>
      <c r="I93" s="239" t="str">
        <f>IF(H93="","",ROUND(((H93/G93)/(VLOOKUP(F93,Summary!$A$61:$B$76,2,FALSE))),2))</f>
        <v/>
      </c>
      <c r="J93" s="273" t="str">
        <f>IF(OR(B93="",,G93=""),"",((H93)/(VLOOKUP(F93,Summary!$A$61:$B$76,2,FALSE))))</f>
        <v/>
      </c>
      <c r="K93" s="12"/>
      <c r="L93" s="57"/>
      <c r="M93" s="10">
        <f t="shared" si="9"/>
        <v>0</v>
      </c>
      <c r="N93" s="103">
        <f t="shared" si="10"/>
        <v>0</v>
      </c>
      <c r="O93" s="627"/>
      <c r="P93" s="627"/>
      <c r="Q93" s="627"/>
      <c r="R93" s="627"/>
      <c r="S93" s="627"/>
      <c r="T93" s="628"/>
    </row>
    <row r="94" spans="1:20" x14ac:dyDescent="0.3">
      <c r="A94" s="81">
        <f t="shared" si="8"/>
        <v>81</v>
      </c>
      <c r="B94" s="83"/>
      <c r="C94" s="106"/>
      <c r="D94" s="106"/>
      <c r="E94" s="39"/>
      <c r="F94" s="41"/>
      <c r="G94" s="243"/>
      <c r="H94" s="240"/>
      <c r="I94" s="239" t="str">
        <f>IF(H94="","",ROUND(((H94/G94)/(VLOOKUP(F94,Summary!$A$61:$B$76,2,FALSE))),2))</f>
        <v/>
      </c>
      <c r="J94" s="273" t="str">
        <f>IF(OR(B94="",,G94=""),"",((H94)/(VLOOKUP(F94,Summary!$A$61:$B$76,2,FALSE))))</f>
        <v/>
      </c>
      <c r="K94" s="12"/>
      <c r="L94" s="57"/>
      <c r="M94" s="10">
        <f t="shared" si="9"/>
        <v>0</v>
      </c>
      <c r="N94" s="103">
        <f t="shared" si="10"/>
        <v>0</v>
      </c>
      <c r="O94" s="627"/>
      <c r="P94" s="627"/>
      <c r="Q94" s="627"/>
      <c r="R94" s="627"/>
      <c r="S94" s="627"/>
      <c r="T94" s="628"/>
    </row>
    <row r="95" spans="1:20" x14ac:dyDescent="0.3">
      <c r="A95" s="81">
        <f t="shared" si="8"/>
        <v>82</v>
      </c>
      <c r="B95" s="83"/>
      <c r="C95" s="106"/>
      <c r="D95" s="106"/>
      <c r="E95" s="39"/>
      <c r="F95" s="41"/>
      <c r="G95" s="243"/>
      <c r="H95" s="240"/>
      <c r="I95" s="239" t="str">
        <f>IF(H95="","",ROUND(((H95/G95)/(VLOOKUP(F95,Summary!$A$61:$B$76,2,FALSE))),2))</f>
        <v/>
      </c>
      <c r="J95" s="273" t="str">
        <f>IF(OR(B95="",,G95=""),"",((H95)/(VLOOKUP(F95,Summary!$A$61:$B$76,2,FALSE))))</f>
        <v/>
      </c>
      <c r="K95" s="12"/>
      <c r="L95" s="57"/>
      <c r="M95" s="10">
        <f t="shared" si="9"/>
        <v>0</v>
      </c>
      <c r="N95" s="103">
        <f t="shared" si="10"/>
        <v>0</v>
      </c>
      <c r="O95" s="627"/>
      <c r="P95" s="627"/>
      <c r="Q95" s="627"/>
      <c r="R95" s="627"/>
      <c r="S95" s="627"/>
      <c r="T95" s="628"/>
    </row>
    <row r="96" spans="1:20" x14ac:dyDescent="0.3">
      <c r="A96" s="81">
        <f t="shared" si="8"/>
        <v>83</v>
      </c>
      <c r="B96" s="83"/>
      <c r="C96" s="106"/>
      <c r="D96" s="106"/>
      <c r="E96" s="39"/>
      <c r="F96" s="41"/>
      <c r="G96" s="243"/>
      <c r="H96" s="240"/>
      <c r="I96" s="239" t="str">
        <f>IF(H96="","",ROUND(((H96/G96)/(VLOOKUP(F96,Summary!$A$61:$B$76,2,FALSE))),2))</f>
        <v/>
      </c>
      <c r="J96" s="273" t="str">
        <f>IF(OR(B96="",,G96=""),"",((H96)/(VLOOKUP(F96,Summary!$A$61:$B$76,2,FALSE))))</f>
        <v/>
      </c>
      <c r="K96" s="12"/>
      <c r="L96" s="57"/>
      <c r="M96" s="10">
        <f t="shared" si="9"/>
        <v>0</v>
      </c>
      <c r="N96" s="103">
        <f t="shared" si="10"/>
        <v>0</v>
      </c>
      <c r="O96" s="627"/>
      <c r="P96" s="627"/>
      <c r="Q96" s="627"/>
      <c r="R96" s="627"/>
      <c r="S96" s="627"/>
      <c r="T96" s="628"/>
    </row>
    <row r="97" spans="1:20" x14ac:dyDescent="0.3">
      <c r="A97" s="81">
        <f t="shared" si="8"/>
        <v>84</v>
      </c>
      <c r="B97" s="83"/>
      <c r="C97" s="106"/>
      <c r="D97" s="106"/>
      <c r="E97" s="39"/>
      <c r="F97" s="41"/>
      <c r="G97" s="243"/>
      <c r="H97" s="240"/>
      <c r="I97" s="239" t="str">
        <f>IF(H97="","",ROUND(((H97/G97)/(VLOOKUP(F97,Summary!$A$61:$B$76,2,FALSE))),2))</f>
        <v/>
      </c>
      <c r="J97" s="273" t="str">
        <f>IF(OR(B97="",,G97=""),"",((H97)/(VLOOKUP(F97,Summary!$A$61:$B$76,2,FALSE))))</f>
        <v/>
      </c>
      <c r="K97" s="12"/>
      <c r="L97" s="57"/>
      <c r="M97" s="10">
        <f t="shared" si="9"/>
        <v>0</v>
      </c>
      <c r="N97" s="103">
        <f t="shared" si="10"/>
        <v>0</v>
      </c>
      <c r="O97" s="627"/>
      <c r="P97" s="627"/>
      <c r="Q97" s="627"/>
      <c r="R97" s="627"/>
      <c r="S97" s="627"/>
      <c r="T97" s="628"/>
    </row>
    <row r="98" spans="1:20" x14ac:dyDescent="0.3">
      <c r="A98" s="81">
        <f t="shared" si="8"/>
        <v>85</v>
      </c>
      <c r="B98" s="83"/>
      <c r="C98" s="106"/>
      <c r="D98" s="106"/>
      <c r="E98" s="39"/>
      <c r="F98" s="41"/>
      <c r="G98" s="243"/>
      <c r="H98" s="240"/>
      <c r="I98" s="239" t="str">
        <f>IF(H98="","",ROUND(((H98/G98)/(VLOOKUP(F98,Summary!$A$61:$B$76,2,FALSE))),2))</f>
        <v/>
      </c>
      <c r="J98" s="273" t="str">
        <f>IF(OR(B98="",,G98=""),"",((H98)/(VLOOKUP(F98,Summary!$A$61:$B$76,2,FALSE))))</f>
        <v/>
      </c>
      <c r="K98" s="12"/>
      <c r="L98" s="57"/>
      <c r="M98" s="10">
        <f t="shared" si="9"/>
        <v>0</v>
      </c>
      <c r="N98" s="103">
        <f t="shared" si="10"/>
        <v>0</v>
      </c>
      <c r="O98" s="627"/>
      <c r="P98" s="627"/>
      <c r="Q98" s="627"/>
      <c r="R98" s="627"/>
      <c r="S98" s="627"/>
      <c r="T98" s="628"/>
    </row>
    <row r="99" spans="1:20" x14ac:dyDescent="0.3">
      <c r="A99" s="81">
        <f t="shared" si="8"/>
        <v>86</v>
      </c>
      <c r="B99" s="83"/>
      <c r="C99" s="106"/>
      <c r="D99" s="106"/>
      <c r="E99" s="39"/>
      <c r="F99" s="41"/>
      <c r="G99" s="243"/>
      <c r="H99" s="240"/>
      <c r="I99" s="239" t="str">
        <f>IF(H99="","",ROUND(((H99/G99)/(VLOOKUP(F99,Summary!$A$61:$B$76,2,FALSE))),2))</f>
        <v/>
      </c>
      <c r="J99" s="273" t="str">
        <f>IF(OR(B99="",,G99=""),"",((H99)/(VLOOKUP(F99,Summary!$A$61:$B$76,2,FALSE))))</f>
        <v/>
      </c>
      <c r="K99" s="12"/>
      <c r="L99" s="57"/>
      <c r="M99" s="10">
        <f t="shared" si="9"/>
        <v>0</v>
      </c>
      <c r="N99" s="103">
        <f t="shared" si="10"/>
        <v>0</v>
      </c>
      <c r="O99" s="627"/>
      <c r="P99" s="627"/>
      <c r="Q99" s="627"/>
      <c r="R99" s="627"/>
      <c r="S99" s="627"/>
      <c r="T99" s="628"/>
    </row>
    <row r="100" spans="1:20" x14ac:dyDescent="0.3">
      <c r="A100" s="81">
        <f t="shared" si="8"/>
        <v>87</v>
      </c>
      <c r="B100" s="83"/>
      <c r="C100" s="106"/>
      <c r="D100" s="106"/>
      <c r="E100" s="39"/>
      <c r="F100" s="41"/>
      <c r="G100" s="243"/>
      <c r="H100" s="240"/>
      <c r="I100" s="239" t="str">
        <f>IF(H100="","",ROUND(((H100/G100)/(VLOOKUP(F100,Summary!$A$61:$B$76,2,FALSE))),2))</f>
        <v/>
      </c>
      <c r="J100" s="273" t="str">
        <f>IF(OR(B100="",,G100=""),"",((H100)/(VLOOKUP(F100,Summary!$A$61:$B$76,2,FALSE))))</f>
        <v/>
      </c>
      <c r="K100" s="12"/>
      <c r="L100" s="57"/>
      <c r="M100" s="10">
        <f t="shared" si="9"/>
        <v>0</v>
      </c>
      <c r="N100" s="103">
        <f t="shared" si="10"/>
        <v>0</v>
      </c>
      <c r="O100" s="627"/>
      <c r="P100" s="627"/>
      <c r="Q100" s="627"/>
      <c r="R100" s="627"/>
      <c r="S100" s="627"/>
      <c r="T100" s="628"/>
    </row>
    <row r="101" spans="1:20" x14ac:dyDescent="0.3">
      <c r="A101" s="81">
        <f t="shared" si="8"/>
        <v>88</v>
      </c>
      <c r="B101" s="83"/>
      <c r="C101" s="106"/>
      <c r="D101" s="106"/>
      <c r="E101" s="39"/>
      <c r="F101" s="41"/>
      <c r="G101" s="243"/>
      <c r="H101" s="240"/>
      <c r="I101" s="239" t="str">
        <f>IF(H101="","",ROUND(((H101/G101)/(VLOOKUP(F101,Summary!$A$61:$B$76,2,FALSE))),2))</f>
        <v/>
      </c>
      <c r="J101" s="273" t="str">
        <f>IF(OR(B101="",,G101=""),"",((H101)/(VLOOKUP(F101,Summary!$A$61:$B$76,2,FALSE))))</f>
        <v/>
      </c>
      <c r="K101" s="12"/>
      <c r="L101" s="57"/>
      <c r="M101" s="10">
        <f t="shared" si="9"/>
        <v>0</v>
      </c>
      <c r="N101" s="103">
        <f t="shared" si="10"/>
        <v>0</v>
      </c>
      <c r="O101" s="627"/>
      <c r="P101" s="627"/>
      <c r="Q101" s="627"/>
      <c r="R101" s="627"/>
      <c r="S101" s="627"/>
      <c r="T101" s="628"/>
    </row>
    <row r="102" spans="1:20" x14ac:dyDescent="0.3">
      <c r="A102" s="81">
        <f t="shared" si="8"/>
        <v>89</v>
      </c>
      <c r="B102" s="83"/>
      <c r="C102" s="106"/>
      <c r="D102" s="106"/>
      <c r="E102" s="39"/>
      <c r="F102" s="41"/>
      <c r="G102" s="243"/>
      <c r="H102" s="240"/>
      <c r="I102" s="239" t="str">
        <f>IF(H102="","",ROUND(((H102/G102)/(VLOOKUP(F102,Summary!$A$61:$B$76,2,FALSE))),2))</f>
        <v/>
      </c>
      <c r="J102" s="273" t="str">
        <f>IF(OR(B102="",,G102=""),"",((H102)/(VLOOKUP(F102,Summary!$A$61:$B$76,2,FALSE))))</f>
        <v/>
      </c>
      <c r="K102" s="12"/>
      <c r="L102" s="57"/>
      <c r="M102" s="10">
        <f t="shared" si="9"/>
        <v>0</v>
      </c>
      <c r="N102" s="103">
        <f t="shared" si="10"/>
        <v>0</v>
      </c>
      <c r="O102" s="627"/>
      <c r="P102" s="627"/>
      <c r="Q102" s="627"/>
      <c r="R102" s="627"/>
      <c r="S102" s="627"/>
      <c r="T102" s="628"/>
    </row>
    <row r="103" spans="1:20" x14ac:dyDescent="0.3">
      <c r="A103" s="81">
        <f t="shared" si="8"/>
        <v>90</v>
      </c>
      <c r="B103" s="83"/>
      <c r="C103" s="106"/>
      <c r="D103" s="106"/>
      <c r="E103" s="39"/>
      <c r="F103" s="41"/>
      <c r="G103" s="243"/>
      <c r="H103" s="240"/>
      <c r="I103" s="239" t="str">
        <f>IF(H103="","",ROUND(((H103/G103)/(VLOOKUP(F103,Summary!$A$61:$B$76,2,FALSE))),2))</f>
        <v/>
      </c>
      <c r="J103" s="273" t="str">
        <f>IF(OR(B103="",,G103=""),"",((H103)/(VLOOKUP(F103,Summary!$A$61:$B$76,2,FALSE))))</f>
        <v/>
      </c>
      <c r="K103" s="12"/>
      <c r="L103" s="57"/>
      <c r="M103" s="10">
        <f t="shared" si="9"/>
        <v>0</v>
      </c>
      <c r="N103" s="103">
        <f t="shared" si="10"/>
        <v>0</v>
      </c>
      <c r="O103" s="627"/>
      <c r="P103" s="627"/>
      <c r="Q103" s="627"/>
      <c r="R103" s="627"/>
      <c r="S103" s="627"/>
      <c r="T103" s="628"/>
    </row>
    <row r="104" spans="1:20" x14ac:dyDescent="0.3">
      <c r="A104" s="81">
        <f t="shared" si="8"/>
        <v>91</v>
      </c>
      <c r="B104" s="83"/>
      <c r="C104" s="106"/>
      <c r="D104" s="106"/>
      <c r="E104" s="39"/>
      <c r="F104" s="41"/>
      <c r="G104" s="243"/>
      <c r="H104" s="240"/>
      <c r="I104" s="239" t="str">
        <f>IF(H104="","",ROUND(((H104/G104)/(VLOOKUP(F104,Summary!$A$61:$B$76,2,FALSE))),2))</f>
        <v/>
      </c>
      <c r="J104" s="273" t="str">
        <f>IF(OR(B104="",,G104=""),"",((H104)/(VLOOKUP(F104,Summary!$A$61:$B$76,2,FALSE))))</f>
        <v/>
      </c>
      <c r="K104" s="12"/>
      <c r="L104" s="57"/>
      <c r="M104" s="10">
        <f t="shared" si="9"/>
        <v>0</v>
      </c>
      <c r="N104" s="103">
        <f t="shared" si="10"/>
        <v>0</v>
      </c>
      <c r="O104" s="627"/>
      <c r="P104" s="627"/>
      <c r="Q104" s="627"/>
      <c r="R104" s="627"/>
      <c r="S104" s="627"/>
      <c r="T104" s="628"/>
    </row>
    <row r="105" spans="1:20" x14ac:dyDescent="0.3">
      <c r="A105" s="81">
        <f t="shared" si="8"/>
        <v>92</v>
      </c>
      <c r="B105" s="83"/>
      <c r="C105" s="106"/>
      <c r="D105" s="106"/>
      <c r="E105" s="39"/>
      <c r="F105" s="41"/>
      <c r="G105" s="243"/>
      <c r="H105" s="240"/>
      <c r="I105" s="239" t="str">
        <f>IF(H105="","",ROUND(((H105/G105)/(VLOOKUP(F105,Summary!$A$61:$B$76,2,FALSE))),2))</f>
        <v/>
      </c>
      <c r="J105" s="273" t="str">
        <f>IF(OR(B105="",,G105=""),"",((H105)/(VLOOKUP(F105,Summary!$A$61:$B$76,2,FALSE))))</f>
        <v/>
      </c>
      <c r="K105" s="12"/>
      <c r="L105" s="57"/>
      <c r="M105" s="10">
        <f t="shared" si="9"/>
        <v>0</v>
      </c>
      <c r="N105" s="103">
        <f t="shared" si="10"/>
        <v>0</v>
      </c>
      <c r="O105" s="627"/>
      <c r="P105" s="627"/>
      <c r="Q105" s="627"/>
      <c r="R105" s="627"/>
      <c r="S105" s="627"/>
      <c r="T105" s="628"/>
    </row>
    <row r="106" spans="1:20" x14ac:dyDescent="0.3">
      <c r="A106" s="81">
        <f t="shared" si="8"/>
        <v>93</v>
      </c>
      <c r="B106" s="83"/>
      <c r="C106" s="106"/>
      <c r="D106" s="106"/>
      <c r="E106" s="39"/>
      <c r="F106" s="41"/>
      <c r="G106" s="243"/>
      <c r="H106" s="240"/>
      <c r="I106" s="239" t="str">
        <f>IF(H106="","",ROUND(((H106/G106)/(VLOOKUP(F106,Summary!$A$61:$B$76,2,FALSE))),2))</f>
        <v/>
      </c>
      <c r="J106" s="273" t="str">
        <f>IF(OR(B106="",,G106=""),"",((H106)/(VLOOKUP(F106,Summary!$A$61:$B$76,2,FALSE))))</f>
        <v/>
      </c>
      <c r="K106" s="12"/>
      <c r="L106" s="57"/>
      <c r="M106" s="10">
        <f t="shared" si="9"/>
        <v>0</v>
      </c>
      <c r="N106" s="103">
        <f t="shared" si="10"/>
        <v>0</v>
      </c>
      <c r="O106" s="627"/>
      <c r="P106" s="627"/>
      <c r="Q106" s="627"/>
      <c r="R106" s="627"/>
      <c r="S106" s="627"/>
      <c r="T106" s="628"/>
    </row>
    <row r="107" spans="1:20" x14ac:dyDescent="0.3">
      <c r="A107" s="81">
        <f t="shared" si="8"/>
        <v>94</v>
      </c>
      <c r="B107" s="83"/>
      <c r="C107" s="106"/>
      <c r="D107" s="106"/>
      <c r="E107" s="39"/>
      <c r="F107" s="41"/>
      <c r="G107" s="243"/>
      <c r="H107" s="240"/>
      <c r="I107" s="239" t="str">
        <f>IF(H107="","",ROUND(((H107/G107)/(VLOOKUP(F107,Summary!$A$61:$B$76,2,FALSE))),2))</f>
        <v/>
      </c>
      <c r="J107" s="273" t="str">
        <f>IF(OR(B107="",,G107=""),"",((H107)/(VLOOKUP(F107,Summary!$A$61:$B$76,2,FALSE))))</f>
        <v/>
      </c>
      <c r="K107" s="12"/>
      <c r="L107" s="57"/>
      <c r="M107" s="10">
        <f t="shared" si="9"/>
        <v>0</v>
      </c>
      <c r="N107" s="103">
        <f t="shared" si="10"/>
        <v>0</v>
      </c>
      <c r="O107" s="627"/>
      <c r="P107" s="627"/>
      <c r="Q107" s="627"/>
      <c r="R107" s="627"/>
      <c r="S107" s="627"/>
      <c r="T107" s="628"/>
    </row>
    <row r="108" spans="1:20" x14ac:dyDescent="0.3">
      <c r="A108" s="81">
        <f t="shared" si="8"/>
        <v>95</v>
      </c>
      <c r="B108" s="83"/>
      <c r="C108" s="106"/>
      <c r="D108" s="106"/>
      <c r="E108" s="39"/>
      <c r="F108" s="41"/>
      <c r="G108" s="243"/>
      <c r="H108" s="240"/>
      <c r="I108" s="239" t="str">
        <f>IF(H108="","",ROUND(((H108/G108)/(VLOOKUP(F108,Summary!$A$61:$B$76,2,FALSE))),2))</f>
        <v/>
      </c>
      <c r="J108" s="273" t="str">
        <f>IF(OR(B108="",,G108=""),"",((H108)/(VLOOKUP(F108,Summary!$A$61:$B$76,2,FALSE))))</f>
        <v/>
      </c>
      <c r="K108" s="12"/>
      <c r="L108" s="57"/>
      <c r="M108" s="10">
        <f t="shared" si="9"/>
        <v>0</v>
      </c>
      <c r="N108" s="103">
        <f t="shared" si="10"/>
        <v>0</v>
      </c>
      <c r="O108" s="627"/>
      <c r="P108" s="627"/>
      <c r="Q108" s="627"/>
      <c r="R108" s="627"/>
      <c r="S108" s="627"/>
      <c r="T108" s="628"/>
    </row>
    <row r="109" spans="1:20" x14ac:dyDescent="0.3">
      <c r="A109" s="81">
        <f t="shared" si="8"/>
        <v>96</v>
      </c>
      <c r="B109" s="83"/>
      <c r="C109" s="106"/>
      <c r="D109" s="106"/>
      <c r="E109" s="39"/>
      <c r="F109" s="41"/>
      <c r="G109" s="243"/>
      <c r="H109" s="240"/>
      <c r="I109" s="239" t="str">
        <f>IF(H109="","",ROUND(((H109/G109)/(VLOOKUP(F109,Summary!$A$61:$B$76,2,FALSE))),2))</f>
        <v/>
      </c>
      <c r="J109" s="273" t="str">
        <f>IF(OR(B109="",,G109=""),"",((H109)/(VLOOKUP(F109,Summary!$A$61:$B$76,2,FALSE))))</f>
        <v/>
      </c>
      <c r="K109" s="12"/>
      <c r="L109" s="57"/>
      <c r="M109" s="10">
        <f t="shared" si="9"/>
        <v>0</v>
      </c>
      <c r="N109" s="103">
        <f t="shared" si="10"/>
        <v>0</v>
      </c>
      <c r="O109" s="627"/>
      <c r="P109" s="627"/>
      <c r="Q109" s="627"/>
      <c r="R109" s="627"/>
      <c r="S109" s="627"/>
      <c r="T109" s="628"/>
    </row>
    <row r="110" spans="1:20" x14ac:dyDescent="0.3">
      <c r="A110" s="81">
        <f t="shared" si="8"/>
        <v>97</v>
      </c>
      <c r="B110" s="83"/>
      <c r="C110" s="106"/>
      <c r="D110" s="106"/>
      <c r="E110" s="39"/>
      <c r="F110" s="41"/>
      <c r="G110" s="243"/>
      <c r="H110" s="240"/>
      <c r="I110" s="239" t="str">
        <f>IF(H110="","",ROUND(((H110/G110)/(VLOOKUP(F110,Summary!$A$61:$B$76,2,FALSE))),2))</f>
        <v/>
      </c>
      <c r="J110" s="273" t="str">
        <f>IF(OR(B110="",,G110=""),"",((H110)/(VLOOKUP(F110,Summary!$A$61:$B$76,2,FALSE))))</f>
        <v/>
      </c>
      <c r="K110" s="12"/>
      <c r="L110" s="57"/>
      <c r="M110" s="10">
        <f t="shared" si="9"/>
        <v>0</v>
      </c>
      <c r="N110" s="103">
        <f t="shared" si="10"/>
        <v>0</v>
      </c>
      <c r="O110" s="627"/>
      <c r="P110" s="627"/>
      <c r="Q110" s="627"/>
      <c r="R110" s="627"/>
      <c r="S110" s="627"/>
      <c r="T110" s="628"/>
    </row>
    <row r="111" spans="1:20" x14ac:dyDescent="0.3">
      <c r="A111" s="81">
        <f t="shared" si="8"/>
        <v>98</v>
      </c>
      <c r="B111" s="83"/>
      <c r="C111" s="106"/>
      <c r="D111" s="106"/>
      <c r="E111" s="39"/>
      <c r="F111" s="41"/>
      <c r="G111" s="243"/>
      <c r="H111" s="240"/>
      <c r="I111" s="239" t="str">
        <f>IF(H111="","",ROUND(((H111/G111)/(VLOOKUP(F111,Summary!$A$61:$B$76,2,FALSE))),2))</f>
        <v/>
      </c>
      <c r="J111" s="273" t="str">
        <f>IF(OR(B111="",,G111=""),"",((H111)/(VLOOKUP(F111,Summary!$A$61:$B$76,2,FALSE))))</f>
        <v/>
      </c>
      <c r="K111" s="12"/>
      <c r="L111" s="57"/>
      <c r="M111" s="10">
        <f t="shared" si="9"/>
        <v>0</v>
      </c>
      <c r="N111" s="103">
        <f t="shared" si="10"/>
        <v>0</v>
      </c>
      <c r="O111" s="627"/>
      <c r="P111" s="627"/>
      <c r="Q111" s="627"/>
      <c r="R111" s="627"/>
      <c r="S111" s="627"/>
      <c r="T111" s="628"/>
    </row>
    <row r="112" spans="1:20" x14ac:dyDescent="0.3">
      <c r="A112" s="81">
        <f t="shared" si="8"/>
        <v>99</v>
      </c>
      <c r="B112" s="83"/>
      <c r="C112" s="106"/>
      <c r="D112" s="106"/>
      <c r="E112" s="39"/>
      <c r="F112" s="41"/>
      <c r="G112" s="243"/>
      <c r="H112" s="240"/>
      <c r="I112" s="239" t="str">
        <f>IF(H112="","",ROUND(((H112/G112)/(VLOOKUP(F112,Summary!$A$61:$B$76,2,FALSE))),2))</f>
        <v/>
      </c>
      <c r="J112" s="273" t="str">
        <f>IF(OR(B112="",,G112=""),"",((H112)/(VLOOKUP(F112,Summary!$A$61:$B$76,2,FALSE))))</f>
        <v/>
      </c>
      <c r="K112" s="12"/>
      <c r="L112" s="57"/>
      <c r="M112" s="10">
        <f t="shared" si="9"/>
        <v>0</v>
      </c>
      <c r="N112" s="103">
        <f t="shared" si="10"/>
        <v>0</v>
      </c>
      <c r="O112" s="627"/>
      <c r="P112" s="627"/>
      <c r="Q112" s="627"/>
      <c r="R112" s="627"/>
      <c r="S112" s="627"/>
      <c r="T112" s="628"/>
    </row>
    <row r="113" spans="1:20" ht="13.5" thickBot="1" x14ac:dyDescent="0.35">
      <c r="A113" s="82">
        <f>+A112+1</f>
        <v>100</v>
      </c>
      <c r="B113" s="84"/>
      <c r="C113" s="107"/>
      <c r="D113" s="107"/>
      <c r="E113" s="40"/>
      <c r="F113" s="42"/>
      <c r="G113" s="244"/>
      <c r="H113" s="241"/>
      <c r="I113" s="271" t="str">
        <f>IF(H113="","",ROUND(((H113/G113)/(VLOOKUP(F113,Summary!$A$61:$B$76,2,FALSE))),2))</f>
        <v/>
      </c>
      <c r="J113" s="274" t="str">
        <f>IF(OR(B113="",,G113=""),"",((H113)/(VLOOKUP(F113,Summary!$A$61:$B$76,2,FALSE))))</f>
        <v/>
      </c>
      <c r="K113" s="12"/>
      <c r="L113" s="58"/>
      <c r="M113" s="79">
        <f t="shared" si="3"/>
        <v>0</v>
      </c>
      <c r="N113" s="104">
        <f t="shared" si="4"/>
        <v>0</v>
      </c>
      <c r="O113" s="629"/>
      <c r="P113" s="629"/>
      <c r="Q113" s="629"/>
      <c r="R113" s="629"/>
      <c r="S113" s="629"/>
      <c r="T113" s="630"/>
    </row>
    <row r="114" spans="1:20" ht="4.5" customHeight="1" x14ac:dyDescent="0.3"/>
    <row r="115" spans="1:20" hidden="1" x14ac:dyDescent="0.3"/>
    <row r="116" spans="1:20" hidden="1" x14ac:dyDescent="0.3"/>
    <row r="117" spans="1:20" hidden="1" x14ac:dyDescent="0.3"/>
    <row r="118" spans="1:20" hidden="1" x14ac:dyDescent="0.3"/>
    <row r="119" spans="1:20" hidden="1" x14ac:dyDescent="0.3"/>
    <row r="120" spans="1:20" hidden="1" x14ac:dyDescent="0.3"/>
    <row r="121" spans="1:20" hidden="1" x14ac:dyDescent="0.3"/>
    <row r="122" spans="1:20" hidden="1" x14ac:dyDescent="0.3"/>
    <row r="123" spans="1:20" hidden="1" x14ac:dyDescent="0.3"/>
    <row r="124" spans="1:20" hidden="1" x14ac:dyDescent="0.3"/>
    <row r="125" spans="1:20" hidden="1" x14ac:dyDescent="0.3"/>
    <row r="126" spans="1:20" hidden="1" x14ac:dyDescent="0.3"/>
    <row r="127" spans="1:20" hidden="1" x14ac:dyDescent="0.3"/>
    <row r="128" spans="1:20" hidden="1" x14ac:dyDescent="0.3"/>
  </sheetData>
  <sheetProtection password="CAF5" sheet="1" objects="1" scenarios="1" selectLockedCells="1"/>
  <dataConsolidate/>
  <customSheetViews>
    <customSheetView guid="{5E9378FA-FE55-4445-AD38-912453231B36}" hiddenColumns="1">
      <selection activeCell="AG12" sqref="AG12:AG13"/>
      <colBreaks count="1" manualBreakCount="1">
        <brk id="20" max="1048575" man="1"/>
      </colBreaks>
      <pageMargins left="0.33" right="0.75" top="1" bottom="1" header="0.5" footer="0.5"/>
      <pageSetup paperSize="9" scale="95" orientation="landscape" r:id="rId1"/>
      <headerFooter alignWithMargins="0"/>
    </customSheetView>
    <customSheetView guid="{BFD2E6FE-1F33-48F4-97D0-F9F57918DFAD}" hiddenColumns="1">
      <selection activeCell="AG12" sqref="AG12:AG13"/>
      <colBreaks count="1" manualBreakCount="1">
        <brk id="20" max="1048575" man="1"/>
      </colBreaks>
      <pageMargins left="0.33" right="0.75" top="1" bottom="1" header="0.5" footer="0.5"/>
      <pageSetup paperSize="9" scale="95" orientation="landscape" r:id="rId2"/>
      <headerFooter alignWithMargins="0"/>
    </customSheetView>
    <customSheetView guid="{098D67FF-B60F-4658-BACC-7A3289279B42}" hiddenColumns="1">
      <selection activeCell="AG12" sqref="AG12:AG13"/>
      <colBreaks count="1" manualBreakCount="1">
        <brk id="20" max="1048575" man="1"/>
      </colBreaks>
      <pageMargins left="0.33" right="0.75" top="1" bottom="1" header="0.5" footer="0.5"/>
      <pageSetup paperSize="9" scale="95" orientation="landscape" r:id="rId3"/>
      <headerFooter alignWithMargins="0"/>
    </customSheetView>
    <customSheetView guid="{FDCDECFE-9525-4041-9738-768914BE7E43}" hiddenColumns="1">
      <selection activeCell="AG12" sqref="AG12:AG13"/>
      <colBreaks count="1" manualBreakCount="1">
        <brk id="20" max="1048575" man="1"/>
      </colBreaks>
      <pageMargins left="0.33" right="0.75" top="1" bottom="1" header="0.5" footer="0.5"/>
      <pageSetup paperSize="9" scale="95" orientation="landscape" r:id="rId4"/>
      <headerFooter alignWithMargins="0"/>
    </customSheetView>
  </customSheetViews>
  <mergeCells count="149">
    <mergeCell ref="A5:C5"/>
    <mergeCell ref="A6:C6"/>
    <mergeCell ref="A4:C4"/>
    <mergeCell ref="O87:T87"/>
    <mergeCell ref="O88:T88"/>
    <mergeCell ref="O89:T89"/>
    <mergeCell ref="O82:T82"/>
    <mergeCell ref="O83:T83"/>
    <mergeCell ref="O84:T84"/>
    <mergeCell ref="O85:T85"/>
    <mergeCell ref="O86:T86"/>
    <mergeCell ref="O77:T77"/>
    <mergeCell ref="O78:T78"/>
    <mergeCell ref="O79:T79"/>
    <mergeCell ref="O80:T80"/>
    <mergeCell ref="O81:T81"/>
    <mergeCell ref="O73:T73"/>
    <mergeCell ref="O74:T74"/>
    <mergeCell ref="O75:T75"/>
    <mergeCell ref="O76:T76"/>
    <mergeCell ref="O67:T67"/>
    <mergeCell ref="O68:T68"/>
    <mergeCell ref="O69:T69"/>
    <mergeCell ref="O70:T70"/>
    <mergeCell ref="O54:T54"/>
    <mergeCell ref="O72:T72"/>
    <mergeCell ref="O55:T55"/>
    <mergeCell ref="O56:T56"/>
    <mergeCell ref="O47:T47"/>
    <mergeCell ref="O48:T48"/>
    <mergeCell ref="O49:T49"/>
    <mergeCell ref="O50:T50"/>
    <mergeCell ref="O51:T51"/>
    <mergeCell ref="O62:T62"/>
    <mergeCell ref="O63:T63"/>
    <mergeCell ref="O71:T71"/>
    <mergeCell ref="O64:T64"/>
    <mergeCell ref="O65:T65"/>
    <mergeCell ref="O66:T66"/>
    <mergeCell ref="O57:T57"/>
    <mergeCell ref="O58:T58"/>
    <mergeCell ref="O59:T59"/>
    <mergeCell ref="O60:T60"/>
    <mergeCell ref="O61:T61"/>
    <mergeCell ref="N2:N3"/>
    <mergeCell ref="L8:M8"/>
    <mergeCell ref="Q3:R3"/>
    <mergeCell ref="Q4:R4"/>
    <mergeCell ref="Q5:R5"/>
    <mergeCell ref="Q6:R6"/>
    <mergeCell ref="Q7:R7"/>
    <mergeCell ref="Q8:R8"/>
    <mergeCell ref="S5:T5"/>
    <mergeCell ref="S6:T6"/>
    <mergeCell ref="S8:T8"/>
    <mergeCell ref="L4:M4"/>
    <mergeCell ref="L5:M5"/>
    <mergeCell ref="L6:M6"/>
    <mergeCell ref="O103:T103"/>
    <mergeCell ref="O104:T104"/>
    <mergeCell ref="O105:T105"/>
    <mergeCell ref="O106:T106"/>
    <mergeCell ref="O107:T107"/>
    <mergeCell ref="O108:T108"/>
    <mergeCell ref="O109:T109"/>
    <mergeCell ref="O110:T110"/>
    <mergeCell ref="O111:T111"/>
    <mergeCell ref="O112:T112"/>
    <mergeCell ref="O113:T113"/>
    <mergeCell ref="C9:C13"/>
    <mergeCell ref="D9:D13"/>
    <mergeCell ref="L7:M7"/>
    <mergeCell ref="S7:T7"/>
    <mergeCell ref="L10:L13"/>
    <mergeCell ref="M10:M13"/>
    <mergeCell ref="N10:N13"/>
    <mergeCell ref="O10:T13"/>
    <mergeCell ref="O98:T98"/>
    <mergeCell ref="O99:T99"/>
    <mergeCell ref="O100:T100"/>
    <mergeCell ref="O101:T101"/>
    <mergeCell ref="O102:T102"/>
    <mergeCell ref="O93:T93"/>
    <mergeCell ref="O94:T94"/>
    <mergeCell ref="O95:T95"/>
    <mergeCell ref="O96:T96"/>
    <mergeCell ref="O97:T97"/>
    <mergeCell ref="O14:T14"/>
    <mergeCell ref="O15:T15"/>
    <mergeCell ref="O90:T90"/>
    <mergeCell ref="O91:T91"/>
    <mergeCell ref="O32:T32"/>
    <mergeCell ref="O33:T33"/>
    <mergeCell ref="O34:T34"/>
    <mergeCell ref="O35:T35"/>
    <mergeCell ref="O36:T36"/>
    <mergeCell ref="O27:T27"/>
    <mergeCell ref="O28:T28"/>
    <mergeCell ref="O29:T29"/>
    <mergeCell ref="O30:T30"/>
    <mergeCell ref="O31:T31"/>
    <mergeCell ref="O92:T92"/>
    <mergeCell ref="O16:T16"/>
    <mergeCell ref="O17:T17"/>
    <mergeCell ref="O18:T18"/>
    <mergeCell ref="O19:T19"/>
    <mergeCell ref="O20:T20"/>
    <mergeCell ref="O21:T21"/>
    <mergeCell ref="O22:T22"/>
    <mergeCell ref="O23:T23"/>
    <mergeCell ref="O24:T24"/>
    <mergeCell ref="O25:T25"/>
    <mergeCell ref="O26:T26"/>
    <mergeCell ref="O42:T42"/>
    <mergeCell ref="O43:T43"/>
    <mergeCell ref="O44:T44"/>
    <mergeCell ref="O45:T45"/>
    <mergeCell ref="O46:T46"/>
    <mergeCell ref="O37:T37"/>
    <mergeCell ref="O38:T38"/>
    <mergeCell ref="O39:T39"/>
    <mergeCell ref="O40:T40"/>
    <mergeCell ref="O41:T41"/>
    <mergeCell ref="O52:T52"/>
    <mergeCell ref="O53:T53"/>
    <mergeCell ref="I5:J5"/>
    <mergeCell ref="F6:H6"/>
    <mergeCell ref="I6:J6"/>
    <mergeCell ref="L1:T1"/>
    <mergeCell ref="P2:R2"/>
    <mergeCell ref="I12:I13"/>
    <mergeCell ref="A9:A13"/>
    <mergeCell ref="B9:B13"/>
    <mergeCell ref="F9:F13"/>
    <mergeCell ref="H9:H11"/>
    <mergeCell ref="J9:J11"/>
    <mergeCell ref="H12:H13"/>
    <mergeCell ref="G9:G13"/>
    <mergeCell ref="O2:O3"/>
    <mergeCell ref="S2:T3"/>
    <mergeCell ref="S4:T4"/>
    <mergeCell ref="F7:H7"/>
    <mergeCell ref="I7:J7"/>
    <mergeCell ref="F3:H3"/>
    <mergeCell ref="I3:J3"/>
    <mergeCell ref="I9:I11"/>
    <mergeCell ref="F4:H4"/>
    <mergeCell ref="I4:J4"/>
    <mergeCell ref="F5:H5"/>
  </mergeCells>
  <phoneticPr fontId="0" type="noConversion"/>
  <conditionalFormatting sqref="F14 F113">
    <cfRule type="expression" dxfId="24" priority="33">
      <formula>#REF!=1</formula>
    </cfRule>
  </conditionalFormatting>
  <conditionalFormatting sqref="I14:I113">
    <cfRule type="expression" dxfId="23" priority="62">
      <formula>#REF!&lt;$I14</formula>
    </cfRule>
  </conditionalFormatting>
  <conditionalFormatting sqref="F15">
    <cfRule type="expression" dxfId="22" priority="3">
      <formula>#REF!=1</formula>
    </cfRule>
  </conditionalFormatting>
  <conditionalFormatting sqref="F16:F112">
    <cfRule type="expression" dxfId="21" priority="1">
      <formula>#REF!=1</formula>
    </cfRule>
  </conditionalFormatting>
  <dataValidations count="4">
    <dataValidation type="list" allowBlank="1" showInputMessage="1" showErrorMessage="1" sqref="F14:F113">
      <formula1>Currency</formula1>
    </dataValidation>
    <dataValidation type="list" allowBlank="1" showInputMessage="1" showErrorMessage="1" sqref="E14:E113">
      <formula1>$E$10:$E$13</formula1>
    </dataValidation>
    <dataValidation type="decimal" allowBlank="1" showInputMessage="1" showErrorMessage="1" sqref="G14:G113">
      <formula1>0</formula1>
      <formula2>10000</formula2>
    </dataValidation>
    <dataValidation type="decimal" errorStyle="warning" allowBlank="1" showInputMessage="1" errorTitle="Ineligible Date " error="be aware that the date you have entered is not covered by the eligibility period." sqref="H14:H113">
      <formula1>0</formula1>
      <formula2>10000</formula2>
    </dataValidation>
  </dataValidations>
  <pageMargins left="0.31496062992125984" right="0.35433070866141736" top="0.19685039370078741" bottom="0.39370078740157483" header="0.15748031496062992" footer="0.15748031496062992"/>
  <pageSetup paperSize="9" scale="95" orientation="landscape" r:id="rId5"/>
  <headerFooter alignWithMargins="0">
    <oddFooter>&amp;C&amp;P/&amp;N&amp;R&amp;F
&amp;A</oddFooter>
  </headerFooter>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509"/>
  <sheetViews>
    <sheetView topLeftCell="B1" zoomScaleNormal="100" workbookViewId="0">
      <selection activeCell="S7" sqref="S7"/>
    </sheetView>
  </sheetViews>
  <sheetFormatPr defaultColWidth="0" defaultRowHeight="13" zeroHeight="1" x14ac:dyDescent="0.3"/>
  <cols>
    <col min="1" max="1" width="4.7265625" style="7" bestFit="1" customWidth="1"/>
    <col min="2" max="2" width="20.7265625" style="7" customWidth="1"/>
    <col min="3" max="3" width="19.54296875" style="161" customWidth="1"/>
    <col min="4" max="4" width="25.7265625" style="161" customWidth="1"/>
    <col min="5" max="5" width="12.26953125" style="161" customWidth="1"/>
    <col min="6" max="6" width="11.26953125" style="161" customWidth="1"/>
    <col min="7" max="7" width="14.453125" style="161" bestFit="1" customWidth="1"/>
    <col min="8" max="8" width="6.26953125" style="161" customWidth="1"/>
    <col min="9" max="9" width="16.7265625" style="161" customWidth="1"/>
    <col min="10" max="10" width="3.7265625" style="161" bestFit="1" customWidth="1"/>
    <col min="11" max="11" width="13.54296875" style="7" customWidth="1"/>
    <col min="12" max="12" width="3.453125" style="7" bestFit="1" customWidth="1"/>
    <col min="13" max="13" width="12.26953125" style="7" customWidth="1"/>
    <col min="14" max="14" width="12.453125" style="7" customWidth="1"/>
    <col min="15" max="15" width="18.453125" style="7" customWidth="1"/>
    <col min="16" max="16" width="8.7265625" style="7" bestFit="1" customWidth="1"/>
    <col min="17" max="17" width="12.1796875" style="7" customWidth="1"/>
    <col min="18" max="18" width="11.26953125" style="7" customWidth="1"/>
    <col min="19" max="19" width="12.54296875" style="7" customWidth="1"/>
    <col min="20" max="20" width="12.1796875" style="7" customWidth="1"/>
    <col min="21" max="21" width="13.26953125" style="7" bestFit="1" customWidth="1"/>
    <col min="22" max="22" width="3" style="7" customWidth="1"/>
    <col min="23" max="23" width="9.1796875" style="7" hidden="1" customWidth="1"/>
    <col min="24" max="24" width="25" style="7" hidden="1" customWidth="1"/>
    <col min="25" max="25" width="26" style="7" hidden="1" customWidth="1"/>
    <col min="26" max="27" width="13.453125" style="7" hidden="1" customWidth="1"/>
    <col min="28" max="28" width="14.81640625" style="7" hidden="1" customWidth="1"/>
    <col min="29" max="29" width="10.453125" style="7" hidden="1" customWidth="1"/>
    <col min="30" max="30" width="13.453125" style="7" hidden="1" customWidth="1"/>
    <col min="31" max="35" width="10.453125" style="7" hidden="1" customWidth="1"/>
    <col min="36" max="36" width="19.54296875" style="7" hidden="1" customWidth="1"/>
    <col min="37" max="37" width="9.1796875" style="7" hidden="1" customWidth="1"/>
    <col min="38" max="16384" width="9.1796875" style="7" hidden="1"/>
  </cols>
  <sheetData>
    <row r="1" spans="1:36" ht="15.5" x14ac:dyDescent="0.35">
      <c r="A1" s="284" t="s">
        <v>909</v>
      </c>
      <c r="E1" s="7"/>
      <c r="F1" s="7"/>
      <c r="G1" s="7"/>
      <c r="H1" s="7"/>
      <c r="X1" s="601" t="s">
        <v>71</v>
      </c>
      <c r="Y1" s="601"/>
      <c r="Z1" s="601"/>
      <c r="AA1" s="601"/>
      <c r="AB1" s="601"/>
      <c r="AC1" s="601"/>
      <c r="AD1" s="601"/>
      <c r="AE1" s="601"/>
      <c r="AF1" s="601"/>
      <c r="AG1" s="601"/>
      <c r="AH1" s="601"/>
      <c r="AI1" s="601"/>
      <c r="AJ1" s="601"/>
    </row>
    <row r="2" spans="1:36" ht="16" thickBot="1" x14ac:dyDescent="0.4">
      <c r="A2" s="3"/>
      <c r="E2" s="674" t="s">
        <v>205</v>
      </c>
      <c r="F2" s="674"/>
      <c r="G2" s="674"/>
      <c r="H2" s="674"/>
      <c r="X2" s="238"/>
      <c r="Y2" s="238"/>
      <c r="Z2" s="238"/>
      <c r="AA2" s="250"/>
      <c r="AB2" s="250"/>
      <c r="AC2" s="238"/>
      <c r="AD2" s="238"/>
      <c r="AE2" s="238"/>
      <c r="AF2" s="238"/>
      <c r="AG2" s="238"/>
      <c r="AH2" s="238"/>
      <c r="AI2" s="238"/>
      <c r="AJ2" s="238"/>
    </row>
    <row r="3" spans="1:36" ht="16" thickBot="1" x14ac:dyDescent="0.35">
      <c r="E3" s="675" t="s">
        <v>206</v>
      </c>
      <c r="F3" s="676"/>
      <c r="G3" s="676"/>
      <c r="H3" s="677"/>
      <c r="I3" s="678" t="s">
        <v>90</v>
      </c>
      <c r="J3" s="679"/>
      <c r="K3" s="679"/>
      <c r="L3" s="679"/>
      <c r="M3" s="679"/>
      <c r="N3" s="679"/>
      <c r="O3" s="680"/>
      <c r="X3" s="162" t="s">
        <v>5</v>
      </c>
      <c r="Y3" s="163">
        <f>+U6-AC3</f>
        <v>0</v>
      </c>
      <c r="Z3" s="164" t="s">
        <v>6</v>
      </c>
      <c r="AA3" s="164"/>
      <c r="AB3" s="164"/>
      <c r="AC3" s="681">
        <f>SUM(AD7:AD406)</f>
        <v>0</v>
      </c>
      <c r="AD3" s="682"/>
      <c r="AE3" s="7" t="s">
        <v>91</v>
      </c>
      <c r="AF3" s="11">
        <f>+Start_Date</f>
        <v>43466</v>
      </c>
      <c r="AG3" s="7" t="s">
        <v>92</v>
      </c>
      <c r="AH3" s="11">
        <f>+End_date</f>
        <v>44651</v>
      </c>
    </row>
    <row r="4" spans="1:36" s="161" customFormat="1" ht="13.5" customHeight="1" thickBot="1" x14ac:dyDescent="0.35">
      <c r="C4" s="697" t="s">
        <v>93</v>
      </c>
      <c r="D4" s="721" t="s">
        <v>905</v>
      </c>
      <c r="E4" s="724" t="s">
        <v>94</v>
      </c>
      <c r="F4" s="727" t="s">
        <v>95</v>
      </c>
      <c r="G4" s="700" t="s">
        <v>96</v>
      </c>
      <c r="H4" s="701"/>
      <c r="I4" s="706" t="s">
        <v>97</v>
      </c>
      <c r="J4" s="707"/>
      <c r="K4" s="712" t="s">
        <v>53</v>
      </c>
      <c r="L4" s="707"/>
      <c r="M4" s="715" t="s">
        <v>94</v>
      </c>
      <c r="N4" s="718" t="s">
        <v>95</v>
      </c>
      <c r="O4" s="691" t="s">
        <v>98</v>
      </c>
      <c r="P4" s="694" t="s">
        <v>19</v>
      </c>
      <c r="Q4" s="697" t="s">
        <v>99</v>
      </c>
      <c r="R4" s="697" t="s">
        <v>100</v>
      </c>
      <c r="S4" s="697" t="s">
        <v>101</v>
      </c>
      <c r="T4" s="683" t="s">
        <v>102</v>
      </c>
      <c r="U4" s="686" t="s">
        <v>835</v>
      </c>
      <c r="Z4" s="6"/>
      <c r="AA4" s="6"/>
      <c r="AB4" s="6"/>
      <c r="AC4" s="4"/>
      <c r="AD4" s="4"/>
      <c r="AE4" s="4"/>
      <c r="AF4" s="4"/>
      <c r="AG4" s="4"/>
      <c r="AH4" s="4"/>
      <c r="AI4" s="4"/>
      <c r="AJ4" s="4"/>
    </row>
    <row r="5" spans="1:36" s="165" customFormat="1" ht="51.75" customHeight="1" thickBot="1" x14ac:dyDescent="0.35">
      <c r="A5" s="609" t="s">
        <v>103</v>
      </c>
      <c r="B5" s="689" t="s">
        <v>104</v>
      </c>
      <c r="C5" s="698"/>
      <c r="D5" s="722"/>
      <c r="E5" s="725"/>
      <c r="F5" s="728"/>
      <c r="G5" s="702"/>
      <c r="H5" s="703"/>
      <c r="I5" s="708"/>
      <c r="J5" s="709"/>
      <c r="K5" s="713"/>
      <c r="L5" s="709"/>
      <c r="M5" s="716"/>
      <c r="N5" s="719"/>
      <c r="O5" s="692"/>
      <c r="P5" s="695"/>
      <c r="Q5" s="698"/>
      <c r="R5" s="698"/>
      <c r="S5" s="698"/>
      <c r="T5" s="684"/>
      <c r="U5" s="687"/>
      <c r="X5" s="166" t="s">
        <v>105</v>
      </c>
      <c r="Y5" s="166" t="s">
        <v>106</v>
      </c>
      <c r="Z5" s="166" t="s">
        <v>209</v>
      </c>
      <c r="AA5" s="166" t="s">
        <v>207</v>
      </c>
      <c r="AB5" s="166" t="s">
        <v>208</v>
      </c>
      <c r="AC5" s="166" t="s">
        <v>72</v>
      </c>
      <c r="AD5" s="167" t="s">
        <v>73</v>
      </c>
      <c r="AE5" s="668" t="s">
        <v>107</v>
      </c>
      <c r="AF5" s="669"/>
      <c r="AG5" s="670"/>
    </row>
    <row r="6" spans="1:36" s="165" customFormat="1" ht="16.5" customHeight="1" thickBot="1" x14ac:dyDescent="0.35">
      <c r="A6" s="688"/>
      <c r="B6" s="690"/>
      <c r="C6" s="699"/>
      <c r="D6" s="723"/>
      <c r="E6" s="726"/>
      <c r="F6" s="729"/>
      <c r="G6" s="704"/>
      <c r="H6" s="705"/>
      <c r="I6" s="710"/>
      <c r="J6" s="711"/>
      <c r="K6" s="714"/>
      <c r="L6" s="711"/>
      <c r="M6" s="717"/>
      <c r="N6" s="720"/>
      <c r="O6" s="693"/>
      <c r="P6" s="696"/>
      <c r="Q6" s="699"/>
      <c r="R6" s="699"/>
      <c r="S6" s="699"/>
      <c r="T6" s="685"/>
      <c r="U6" s="168">
        <f>SUM(U7:U1375)</f>
        <v>0</v>
      </c>
      <c r="AC6" s="166"/>
      <c r="AD6" s="167"/>
      <c r="AE6" s="671"/>
      <c r="AF6" s="672"/>
      <c r="AG6" s="673"/>
    </row>
    <row r="7" spans="1:36" s="178" customFormat="1" ht="39.65" customHeight="1" x14ac:dyDescent="0.3">
      <c r="A7" s="169">
        <v>1</v>
      </c>
      <c r="B7" s="170"/>
      <c r="C7" s="171"/>
      <c r="D7" s="172"/>
      <c r="E7" s="173"/>
      <c r="F7" s="173"/>
      <c r="G7" s="172"/>
      <c r="H7" s="171"/>
      <c r="I7" s="172"/>
      <c r="J7" s="171"/>
      <c r="K7" s="172"/>
      <c r="L7" s="171"/>
      <c r="M7" s="173"/>
      <c r="N7" s="173"/>
      <c r="O7" s="173"/>
      <c r="P7" s="174"/>
      <c r="Q7" s="175"/>
      <c r="R7" s="176" t="str">
        <f>IFERROR(Q7/(VLOOKUP(P7,Summary!$A$60:$C$76,2,FALSE))," ")</f>
        <v xml:space="preserve"> </v>
      </c>
      <c r="S7" s="174"/>
      <c r="T7" s="176" t="str">
        <f>IFERROR(S7/(VLOOKUP(P7,Summary!$A$60:$C$76,2,FALSE))," ")</f>
        <v xml:space="preserve"> </v>
      </c>
      <c r="U7" s="177">
        <f>IF(C7="",0,(IF(OR(C7="",D7="",K7="",J7="",L7="",M7="",N7=""),"FILL ALL FIELDS",R7+T7)))</f>
        <v>0</v>
      </c>
      <c r="X7" s="179" t="str">
        <f t="shared" ref="X7:X8" si="0">+IF(OR(E7=0,F7=0),"date not completed",IF(E7&lt;=F7,IF(AND($AF$3&lt;=E7),"ok","to be checked"),"start date after than end date"))</f>
        <v>date not completed</v>
      </c>
      <c r="Y7" s="179" t="str">
        <f t="shared" ref="Y7:Y8" si="1">+IF(OR(E7=0,F7=0),"date not completed",IF(F7&gt;=E7,IF(AND($AH$3&gt;=F7),"ok","to be checked"),"end date before than end date"))</f>
        <v>date not completed</v>
      </c>
      <c r="Z7" s="179">
        <f>+F7-E7+1</f>
        <v>1</v>
      </c>
      <c r="AA7" s="256">
        <f>+N7-M7</f>
        <v>0</v>
      </c>
      <c r="AB7" s="256" t="e">
        <f>+T7/Z7</f>
        <v>#VALUE!</v>
      </c>
      <c r="AC7" s="180">
        <v>0</v>
      </c>
      <c r="AD7" s="181">
        <f t="shared" ref="AD7:AD8" si="2">IFERROR(ROUND(AC7*(T7/Z7),2),0)</f>
        <v>0</v>
      </c>
      <c r="AE7" s="665"/>
      <c r="AF7" s="666"/>
      <c r="AG7" s="667"/>
    </row>
    <row r="8" spans="1:36" s="178" customFormat="1" ht="22.5" customHeight="1" x14ac:dyDescent="0.3">
      <c r="A8" s="169">
        <f>+A7+1</f>
        <v>2</v>
      </c>
      <c r="B8" s="170"/>
      <c r="C8" s="171"/>
      <c r="D8" s="172"/>
      <c r="E8" s="173"/>
      <c r="F8" s="173"/>
      <c r="G8" s="172"/>
      <c r="H8" s="171"/>
      <c r="I8" s="172"/>
      <c r="J8" s="171"/>
      <c r="K8" s="172"/>
      <c r="L8" s="171"/>
      <c r="M8" s="173"/>
      <c r="N8" s="173"/>
      <c r="O8" s="173"/>
      <c r="P8" s="174"/>
      <c r="Q8" s="175"/>
      <c r="R8" s="176" t="str">
        <f>IFERROR(Q8/(VLOOKUP(P8,Summary!$A$60:$C$76,2,FALSE))," ")</f>
        <v xml:space="preserve"> </v>
      </c>
      <c r="S8" s="174"/>
      <c r="T8" s="176" t="str">
        <f>IFERROR(S8/(VLOOKUP(P8,Summary!$A$60:$C$76,2,FALSE))," ")</f>
        <v xml:space="preserve"> </v>
      </c>
      <c r="U8" s="177">
        <f t="shared" ref="U8" si="3">IF(C8="",0,(IF(OR(C8="",D8="",K8="",J8="",L8="",M8="",N8=""),"FILL ALL FIELDS",R8+T8)))</f>
        <v>0</v>
      </c>
      <c r="X8" s="179" t="str">
        <f t="shared" si="0"/>
        <v>date not completed</v>
      </c>
      <c r="Y8" s="179" t="str">
        <f t="shared" si="1"/>
        <v>date not completed</v>
      </c>
      <c r="Z8" s="179">
        <f t="shared" ref="Z8" si="4">+F8-E8+1</f>
        <v>1</v>
      </c>
      <c r="AA8" s="256">
        <f t="shared" ref="AA8" si="5">+N8-M8</f>
        <v>0</v>
      </c>
      <c r="AB8" s="256" t="e">
        <f t="shared" ref="AB8" si="6">+T8/Z8</f>
        <v>#VALUE!</v>
      </c>
      <c r="AC8" s="180">
        <v>0</v>
      </c>
      <c r="AD8" s="181">
        <f t="shared" si="2"/>
        <v>0</v>
      </c>
      <c r="AE8" s="665"/>
      <c r="AF8" s="666"/>
      <c r="AG8" s="667"/>
    </row>
    <row r="9" spans="1:36" s="178" customFormat="1" ht="22.5" customHeight="1" x14ac:dyDescent="0.3">
      <c r="A9" s="169">
        <f t="shared" ref="A9:A72" si="7">+A8+1</f>
        <v>3</v>
      </c>
      <c r="B9" s="170"/>
      <c r="C9" s="171"/>
      <c r="D9" s="172"/>
      <c r="E9" s="173"/>
      <c r="F9" s="173"/>
      <c r="G9" s="172"/>
      <c r="H9" s="171"/>
      <c r="I9" s="172"/>
      <c r="J9" s="171"/>
      <c r="K9" s="172"/>
      <c r="L9" s="171"/>
      <c r="M9" s="173"/>
      <c r="N9" s="173"/>
      <c r="O9" s="173"/>
      <c r="P9" s="174"/>
      <c r="Q9" s="175"/>
      <c r="R9" s="176" t="str">
        <f>IFERROR(Q9/(VLOOKUP(P9,Summary!$A$60:$C$76,2,FALSE))," ")</f>
        <v xml:space="preserve"> </v>
      </c>
      <c r="S9" s="174"/>
      <c r="T9" s="176" t="str">
        <f>IFERROR(S9/(VLOOKUP(P9,Summary!$A$60:$C$76,2,FALSE))," ")</f>
        <v xml:space="preserve"> </v>
      </c>
      <c r="U9" s="177">
        <f t="shared" ref="U9:U72" si="8">IF(C9="",0,(IF(OR(C9="",D9="",K9="",J9="",L9="",M9="",N9=""),"FILL ALL FIELDS",R9+T9)))</f>
        <v>0</v>
      </c>
      <c r="X9" s="179" t="str">
        <f t="shared" ref="X9:X72" si="9">+IF(OR(E9=0,F9=0),"date not completed",IF(E9&lt;=F9,IF(AND($AF$3&lt;=E9),"ok","to be checked"),"start date after than end date"))</f>
        <v>date not completed</v>
      </c>
      <c r="Y9" s="179" t="str">
        <f t="shared" ref="Y9:Y72" si="10">+IF(OR(E9=0,F9=0),"date not completed",IF(F9&gt;=E9,IF(AND($AH$3&gt;=F9),"ok","to be checked"),"end date before than end date"))</f>
        <v>date not completed</v>
      </c>
      <c r="Z9" s="179">
        <f t="shared" ref="Z9:Z72" si="11">+F9-E9+1</f>
        <v>1</v>
      </c>
      <c r="AA9" s="256">
        <f t="shared" ref="AA9:AA72" si="12">+N9-M9</f>
        <v>0</v>
      </c>
      <c r="AB9" s="256" t="e">
        <f t="shared" ref="AB9:AB72" si="13">+T9/Z9</f>
        <v>#VALUE!</v>
      </c>
      <c r="AC9" s="180">
        <v>0</v>
      </c>
      <c r="AD9" s="181">
        <f t="shared" ref="AD9:AD72" si="14">IFERROR(ROUND(AC9*(T9/Z9),2),0)</f>
        <v>0</v>
      </c>
      <c r="AE9" s="665"/>
      <c r="AF9" s="666"/>
      <c r="AG9" s="667"/>
    </row>
    <row r="10" spans="1:36" s="178" customFormat="1" ht="22.5" customHeight="1" x14ac:dyDescent="0.3">
      <c r="A10" s="169">
        <f t="shared" si="7"/>
        <v>4</v>
      </c>
      <c r="B10" s="170"/>
      <c r="C10" s="171"/>
      <c r="D10" s="172"/>
      <c r="E10" s="173"/>
      <c r="F10" s="173"/>
      <c r="G10" s="172"/>
      <c r="H10" s="171"/>
      <c r="I10" s="172"/>
      <c r="J10" s="171"/>
      <c r="K10" s="172"/>
      <c r="L10" s="171"/>
      <c r="M10" s="173"/>
      <c r="N10" s="173"/>
      <c r="O10" s="173"/>
      <c r="P10" s="174"/>
      <c r="Q10" s="175"/>
      <c r="R10" s="176" t="str">
        <f>IFERROR(Q10/(VLOOKUP(P10,Summary!$A$60:$C$76,2,FALSE))," ")</f>
        <v xml:space="preserve"> </v>
      </c>
      <c r="S10" s="174"/>
      <c r="T10" s="176" t="str">
        <f>IFERROR(S10/(VLOOKUP(P10,Summary!$A$60:$C$76,2,FALSE))," ")</f>
        <v xml:space="preserve"> </v>
      </c>
      <c r="U10" s="177">
        <f t="shared" si="8"/>
        <v>0</v>
      </c>
      <c r="X10" s="179" t="str">
        <f t="shared" si="9"/>
        <v>date not completed</v>
      </c>
      <c r="Y10" s="179" t="str">
        <f t="shared" si="10"/>
        <v>date not completed</v>
      </c>
      <c r="Z10" s="179">
        <f t="shared" si="11"/>
        <v>1</v>
      </c>
      <c r="AA10" s="256">
        <f t="shared" si="12"/>
        <v>0</v>
      </c>
      <c r="AB10" s="256" t="e">
        <f t="shared" si="13"/>
        <v>#VALUE!</v>
      </c>
      <c r="AC10" s="180">
        <v>0</v>
      </c>
      <c r="AD10" s="181">
        <f t="shared" si="14"/>
        <v>0</v>
      </c>
      <c r="AE10" s="665"/>
      <c r="AF10" s="666"/>
      <c r="AG10" s="667"/>
    </row>
    <row r="11" spans="1:36" s="178" customFormat="1" ht="22.5" customHeight="1" x14ac:dyDescent="0.3">
      <c r="A11" s="169">
        <f t="shared" si="7"/>
        <v>5</v>
      </c>
      <c r="B11" s="170"/>
      <c r="C11" s="171"/>
      <c r="D11" s="172"/>
      <c r="E11" s="173"/>
      <c r="F11" s="173"/>
      <c r="G11" s="172"/>
      <c r="H11" s="171"/>
      <c r="I11" s="172"/>
      <c r="J11" s="171"/>
      <c r="K11" s="172"/>
      <c r="L11" s="171"/>
      <c r="M11" s="173"/>
      <c r="N11" s="173"/>
      <c r="O11" s="173"/>
      <c r="P11" s="174"/>
      <c r="Q11" s="175"/>
      <c r="R11" s="176" t="str">
        <f>IFERROR(Q11/(VLOOKUP(P11,Summary!$A$60:$C$76,2,FALSE))," ")</f>
        <v xml:space="preserve"> </v>
      </c>
      <c r="S11" s="174"/>
      <c r="T11" s="176" t="str">
        <f>IFERROR(S11/(VLOOKUP(P11,Summary!$A$60:$C$76,2,FALSE))," ")</f>
        <v xml:space="preserve"> </v>
      </c>
      <c r="U11" s="177">
        <f t="shared" si="8"/>
        <v>0</v>
      </c>
      <c r="X11" s="179" t="str">
        <f t="shared" si="9"/>
        <v>date not completed</v>
      </c>
      <c r="Y11" s="179" t="str">
        <f t="shared" si="10"/>
        <v>date not completed</v>
      </c>
      <c r="Z11" s="179">
        <f t="shared" si="11"/>
        <v>1</v>
      </c>
      <c r="AA11" s="256">
        <f t="shared" si="12"/>
        <v>0</v>
      </c>
      <c r="AB11" s="256" t="e">
        <f t="shared" si="13"/>
        <v>#VALUE!</v>
      </c>
      <c r="AC11" s="180">
        <v>0</v>
      </c>
      <c r="AD11" s="181">
        <f t="shared" si="14"/>
        <v>0</v>
      </c>
      <c r="AE11" s="665"/>
      <c r="AF11" s="666"/>
      <c r="AG11" s="667"/>
    </row>
    <row r="12" spans="1:36" s="178" customFormat="1" ht="22.5" customHeight="1" x14ac:dyDescent="0.3">
      <c r="A12" s="169">
        <f t="shared" si="7"/>
        <v>6</v>
      </c>
      <c r="B12" s="170"/>
      <c r="C12" s="171"/>
      <c r="D12" s="172"/>
      <c r="E12" s="173"/>
      <c r="F12" s="173"/>
      <c r="G12" s="172"/>
      <c r="H12" s="171"/>
      <c r="I12" s="172"/>
      <c r="J12" s="171"/>
      <c r="K12" s="172"/>
      <c r="L12" s="171"/>
      <c r="M12" s="173"/>
      <c r="N12" s="173"/>
      <c r="O12" s="173"/>
      <c r="P12" s="174"/>
      <c r="Q12" s="175"/>
      <c r="R12" s="176" t="str">
        <f>IFERROR(Q12/(VLOOKUP(P12,Summary!$A$60:$C$76,2,FALSE))," ")</f>
        <v xml:space="preserve"> </v>
      </c>
      <c r="S12" s="174"/>
      <c r="T12" s="176" t="str">
        <f>IFERROR(S12/(VLOOKUP(P12,Summary!$A$60:$C$76,2,FALSE))," ")</f>
        <v xml:space="preserve"> </v>
      </c>
      <c r="U12" s="177">
        <f t="shared" si="8"/>
        <v>0</v>
      </c>
      <c r="X12" s="179" t="str">
        <f t="shared" si="9"/>
        <v>date not completed</v>
      </c>
      <c r="Y12" s="179" t="str">
        <f t="shared" si="10"/>
        <v>date not completed</v>
      </c>
      <c r="Z12" s="179">
        <f t="shared" si="11"/>
        <v>1</v>
      </c>
      <c r="AA12" s="256">
        <f t="shared" si="12"/>
        <v>0</v>
      </c>
      <c r="AB12" s="256" t="e">
        <f t="shared" si="13"/>
        <v>#VALUE!</v>
      </c>
      <c r="AC12" s="180">
        <v>0</v>
      </c>
      <c r="AD12" s="181">
        <f t="shared" si="14"/>
        <v>0</v>
      </c>
      <c r="AE12" s="665"/>
      <c r="AF12" s="666"/>
      <c r="AG12" s="667"/>
    </row>
    <row r="13" spans="1:36" s="178" customFormat="1" ht="22.5" customHeight="1" x14ac:dyDescent="0.3">
      <c r="A13" s="169">
        <f t="shared" si="7"/>
        <v>7</v>
      </c>
      <c r="B13" s="170"/>
      <c r="C13" s="171"/>
      <c r="D13" s="172"/>
      <c r="E13" s="173"/>
      <c r="F13" s="173"/>
      <c r="G13" s="172"/>
      <c r="H13" s="171"/>
      <c r="I13" s="172"/>
      <c r="J13" s="171"/>
      <c r="K13" s="172"/>
      <c r="L13" s="171"/>
      <c r="M13" s="173"/>
      <c r="N13" s="173"/>
      <c r="O13" s="173"/>
      <c r="P13" s="174"/>
      <c r="Q13" s="175"/>
      <c r="R13" s="176" t="str">
        <f>IFERROR(Q13/(VLOOKUP(P13,Summary!$A$60:$C$76,2,FALSE))," ")</f>
        <v xml:space="preserve"> </v>
      </c>
      <c r="S13" s="174"/>
      <c r="T13" s="176" t="str">
        <f>IFERROR(S13/(VLOOKUP(P13,Summary!$A$60:$C$76,2,FALSE))," ")</f>
        <v xml:space="preserve"> </v>
      </c>
      <c r="U13" s="177">
        <f t="shared" si="8"/>
        <v>0</v>
      </c>
      <c r="X13" s="179" t="str">
        <f t="shared" si="9"/>
        <v>date not completed</v>
      </c>
      <c r="Y13" s="179" t="str">
        <f t="shared" si="10"/>
        <v>date not completed</v>
      </c>
      <c r="Z13" s="179">
        <f t="shared" si="11"/>
        <v>1</v>
      </c>
      <c r="AA13" s="256">
        <f t="shared" si="12"/>
        <v>0</v>
      </c>
      <c r="AB13" s="256" t="e">
        <f t="shared" si="13"/>
        <v>#VALUE!</v>
      </c>
      <c r="AC13" s="180">
        <v>0</v>
      </c>
      <c r="AD13" s="181">
        <f t="shared" si="14"/>
        <v>0</v>
      </c>
      <c r="AE13" s="665"/>
      <c r="AF13" s="666"/>
      <c r="AG13" s="667"/>
    </row>
    <row r="14" spans="1:36" s="178" customFormat="1" ht="22.5" customHeight="1" x14ac:dyDescent="0.3">
      <c r="A14" s="169">
        <f t="shared" si="7"/>
        <v>8</v>
      </c>
      <c r="B14" s="170"/>
      <c r="C14" s="171"/>
      <c r="D14" s="172"/>
      <c r="E14" s="173"/>
      <c r="F14" s="173"/>
      <c r="G14" s="172"/>
      <c r="H14" s="171"/>
      <c r="I14" s="172"/>
      <c r="J14" s="171"/>
      <c r="K14" s="172"/>
      <c r="L14" s="171"/>
      <c r="M14" s="173"/>
      <c r="N14" s="173"/>
      <c r="O14" s="173"/>
      <c r="P14" s="174"/>
      <c r="Q14" s="175"/>
      <c r="R14" s="176" t="str">
        <f>IFERROR(Q14/(VLOOKUP(P14,Summary!$A$60:$C$76,2,FALSE))," ")</f>
        <v xml:space="preserve"> </v>
      </c>
      <c r="S14" s="174"/>
      <c r="T14" s="176" t="str">
        <f>IFERROR(S14/(VLOOKUP(P14,Summary!$A$60:$C$76,2,FALSE))," ")</f>
        <v xml:space="preserve"> </v>
      </c>
      <c r="U14" s="177">
        <f t="shared" si="8"/>
        <v>0</v>
      </c>
      <c r="X14" s="179" t="str">
        <f t="shared" si="9"/>
        <v>date not completed</v>
      </c>
      <c r="Y14" s="179" t="str">
        <f t="shared" si="10"/>
        <v>date not completed</v>
      </c>
      <c r="Z14" s="179">
        <f t="shared" si="11"/>
        <v>1</v>
      </c>
      <c r="AA14" s="256">
        <f t="shared" si="12"/>
        <v>0</v>
      </c>
      <c r="AB14" s="256" t="e">
        <f t="shared" si="13"/>
        <v>#VALUE!</v>
      </c>
      <c r="AC14" s="180">
        <v>0</v>
      </c>
      <c r="AD14" s="181">
        <f t="shared" si="14"/>
        <v>0</v>
      </c>
      <c r="AE14" s="665"/>
      <c r="AF14" s="666"/>
      <c r="AG14" s="667"/>
    </row>
    <row r="15" spans="1:36" s="178" customFormat="1" ht="22.5" customHeight="1" x14ac:dyDescent="0.3">
      <c r="A15" s="169">
        <f t="shared" si="7"/>
        <v>9</v>
      </c>
      <c r="B15" s="170"/>
      <c r="C15" s="171"/>
      <c r="D15" s="172"/>
      <c r="E15" s="173"/>
      <c r="F15" s="173"/>
      <c r="G15" s="172"/>
      <c r="H15" s="171"/>
      <c r="I15" s="172"/>
      <c r="J15" s="171"/>
      <c r="K15" s="172"/>
      <c r="L15" s="171"/>
      <c r="M15" s="173"/>
      <c r="N15" s="173"/>
      <c r="O15" s="173"/>
      <c r="P15" s="174"/>
      <c r="Q15" s="175"/>
      <c r="R15" s="176" t="str">
        <f>IFERROR(Q15/(VLOOKUP(P15,Summary!$A$60:$C$76,2,FALSE))," ")</f>
        <v xml:space="preserve"> </v>
      </c>
      <c r="S15" s="174"/>
      <c r="T15" s="176" t="str">
        <f>IFERROR(S15/(VLOOKUP(P15,Summary!$A$60:$C$76,2,FALSE))," ")</f>
        <v xml:space="preserve"> </v>
      </c>
      <c r="U15" s="177">
        <f t="shared" si="8"/>
        <v>0</v>
      </c>
      <c r="X15" s="179" t="str">
        <f t="shared" si="9"/>
        <v>date not completed</v>
      </c>
      <c r="Y15" s="179" t="str">
        <f t="shared" si="10"/>
        <v>date not completed</v>
      </c>
      <c r="Z15" s="179">
        <f t="shared" si="11"/>
        <v>1</v>
      </c>
      <c r="AA15" s="256">
        <f t="shared" si="12"/>
        <v>0</v>
      </c>
      <c r="AB15" s="256" t="e">
        <f t="shared" si="13"/>
        <v>#VALUE!</v>
      </c>
      <c r="AC15" s="180">
        <v>0</v>
      </c>
      <c r="AD15" s="181">
        <f t="shared" si="14"/>
        <v>0</v>
      </c>
      <c r="AE15" s="665"/>
      <c r="AF15" s="666"/>
      <c r="AG15" s="667"/>
    </row>
    <row r="16" spans="1:36" s="178" customFormat="1" ht="22.5" customHeight="1" x14ac:dyDescent="0.3">
      <c r="A16" s="169">
        <f t="shared" si="7"/>
        <v>10</v>
      </c>
      <c r="B16" s="170"/>
      <c r="C16" s="171"/>
      <c r="D16" s="172"/>
      <c r="E16" s="173"/>
      <c r="F16" s="173"/>
      <c r="G16" s="172"/>
      <c r="H16" s="171"/>
      <c r="I16" s="172"/>
      <c r="J16" s="171"/>
      <c r="K16" s="172"/>
      <c r="L16" s="171"/>
      <c r="M16" s="173"/>
      <c r="N16" s="173"/>
      <c r="O16" s="173"/>
      <c r="P16" s="174"/>
      <c r="Q16" s="175"/>
      <c r="R16" s="176" t="str">
        <f>IFERROR(Q16/(VLOOKUP(P16,Summary!$A$60:$C$76,2,FALSE))," ")</f>
        <v xml:space="preserve"> </v>
      </c>
      <c r="S16" s="174"/>
      <c r="T16" s="176" t="str">
        <f>IFERROR(S16/(VLOOKUP(P16,Summary!$A$60:$C$76,2,FALSE))," ")</f>
        <v xml:space="preserve"> </v>
      </c>
      <c r="U16" s="177">
        <f t="shared" si="8"/>
        <v>0</v>
      </c>
      <c r="X16" s="179" t="str">
        <f t="shared" si="9"/>
        <v>date not completed</v>
      </c>
      <c r="Y16" s="179" t="str">
        <f t="shared" si="10"/>
        <v>date not completed</v>
      </c>
      <c r="Z16" s="179">
        <f t="shared" si="11"/>
        <v>1</v>
      </c>
      <c r="AA16" s="256">
        <f t="shared" si="12"/>
        <v>0</v>
      </c>
      <c r="AB16" s="256" t="e">
        <f t="shared" si="13"/>
        <v>#VALUE!</v>
      </c>
      <c r="AC16" s="180">
        <v>0</v>
      </c>
      <c r="AD16" s="181">
        <f t="shared" si="14"/>
        <v>0</v>
      </c>
      <c r="AE16" s="665"/>
      <c r="AF16" s="666"/>
      <c r="AG16" s="667"/>
    </row>
    <row r="17" spans="1:33" s="178" customFormat="1" ht="22.5" customHeight="1" x14ac:dyDescent="0.3">
      <c r="A17" s="169">
        <f t="shared" si="7"/>
        <v>11</v>
      </c>
      <c r="B17" s="170"/>
      <c r="C17" s="171"/>
      <c r="D17" s="172"/>
      <c r="E17" s="173"/>
      <c r="F17" s="173"/>
      <c r="G17" s="172"/>
      <c r="H17" s="171"/>
      <c r="I17" s="172"/>
      <c r="J17" s="171"/>
      <c r="K17" s="172"/>
      <c r="L17" s="171"/>
      <c r="M17" s="173"/>
      <c r="N17" s="173"/>
      <c r="O17" s="173"/>
      <c r="P17" s="174"/>
      <c r="Q17" s="175"/>
      <c r="R17" s="176" t="str">
        <f>IFERROR(Q17/(VLOOKUP(P17,Summary!$A$60:$C$76,2,FALSE))," ")</f>
        <v xml:space="preserve"> </v>
      </c>
      <c r="S17" s="174"/>
      <c r="T17" s="176" t="str">
        <f>IFERROR(S17/(VLOOKUP(P17,Summary!$A$60:$C$76,2,FALSE))," ")</f>
        <v xml:space="preserve"> </v>
      </c>
      <c r="U17" s="177">
        <f t="shared" si="8"/>
        <v>0</v>
      </c>
      <c r="X17" s="179" t="str">
        <f t="shared" si="9"/>
        <v>date not completed</v>
      </c>
      <c r="Y17" s="179" t="str">
        <f t="shared" si="10"/>
        <v>date not completed</v>
      </c>
      <c r="Z17" s="179">
        <f t="shared" si="11"/>
        <v>1</v>
      </c>
      <c r="AA17" s="256">
        <f t="shared" si="12"/>
        <v>0</v>
      </c>
      <c r="AB17" s="256" t="e">
        <f t="shared" si="13"/>
        <v>#VALUE!</v>
      </c>
      <c r="AC17" s="180">
        <v>0</v>
      </c>
      <c r="AD17" s="181">
        <f t="shared" si="14"/>
        <v>0</v>
      </c>
      <c r="AE17" s="665"/>
      <c r="AF17" s="666"/>
      <c r="AG17" s="667"/>
    </row>
    <row r="18" spans="1:33" s="178" customFormat="1" ht="22.5" customHeight="1" x14ac:dyDescent="0.3">
      <c r="A18" s="169">
        <f t="shared" si="7"/>
        <v>12</v>
      </c>
      <c r="B18" s="170"/>
      <c r="C18" s="171"/>
      <c r="D18" s="172"/>
      <c r="E18" s="173"/>
      <c r="F18" s="173"/>
      <c r="G18" s="172"/>
      <c r="H18" s="171"/>
      <c r="I18" s="172"/>
      <c r="J18" s="171"/>
      <c r="K18" s="172"/>
      <c r="L18" s="171"/>
      <c r="M18" s="173"/>
      <c r="N18" s="173"/>
      <c r="O18" s="173"/>
      <c r="P18" s="174"/>
      <c r="Q18" s="175"/>
      <c r="R18" s="176" t="str">
        <f>IFERROR(Q18/(VLOOKUP(P18,Summary!$A$60:$C$76,2,FALSE))," ")</f>
        <v xml:space="preserve"> </v>
      </c>
      <c r="S18" s="174"/>
      <c r="T18" s="176" t="str">
        <f>IFERROR(S18/(VLOOKUP(P18,Summary!$A$60:$C$76,2,FALSE))," ")</f>
        <v xml:space="preserve"> </v>
      </c>
      <c r="U18" s="177">
        <f t="shared" si="8"/>
        <v>0</v>
      </c>
      <c r="X18" s="179" t="str">
        <f t="shared" si="9"/>
        <v>date not completed</v>
      </c>
      <c r="Y18" s="179" t="str">
        <f t="shared" si="10"/>
        <v>date not completed</v>
      </c>
      <c r="Z18" s="179">
        <f t="shared" si="11"/>
        <v>1</v>
      </c>
      <c r="AA18" s="256">
        <f t="shared" si="12"/>
        <v>0</v>
      </c>
      <c r="AB18" s="256" t="e">
        <f t="shared" si="13"/>
        <v>#VALUE!</v>
      </c>
      <c r="AC18" s="180">
        <v>0</v>
      </c>
      <c r="AD18" s="181">
        <f t="shared" si="14"/>
        <v>0</v>
      </c>
      <c r="AE18" s="665"/>
      <c r="AF18" s="666"/>
      <c r="AG18" s="667"/>
    </row>
    <row r="19" spans="1:33" s="178" customFormat="1" ht="22.5" customHeight="1" x14ac:dyDescent="0.3">
      <c r="A19" s="169">
        <f t="shared" si="7"/>
        <v>13</v>
      </c>
      <c r="B19" s="170"/>
      <c r="C19" s="171"/>
      <c r="D19" s="172"/>
      <c r="E19" s="173"/>
      <c r="F19" s="173"/>
      <c r="G19" s="172"/>
      <c r="H19" s="171"/>
      <c r="I19" s="172"/>
      <c r="J19" s="171"/>
      <c r="K19" s="172"/>
      <c r="L19" s="171"/>
      <c r="M19" s="173"/>
      <c r="N19" s="173"/>
      <c r="O19" s="173"/>
      <c r="P19" s="174"/>
      <c r="Q19" s="175"/>
      <c r="R19" s="176" t="str">
        <f>IFERROR(Q19/(VLOOKUP(P19,Summary!$A$60:$C$76,2,FALSE))," ")</f>
        <v xml:space="preserve"> </v>
      </c>
      <c r="S19" s="174"/>
      <c r="T19" s="176" t="str">
        <f>IFERROR(S19/(VLOOKUP(P19,Summary!$A$60:$C$76,2,FALSE))," ")</f>
        <v xml:space="preserve"> </v>
      </c>
      <c r="U19" s="177">
        <f t="shared" si="8"/>
        <v>0</v>
      </c>
      <c r="X19" s="179" t="str">
        <f t="shared" si="9"/>
        <v>date not completed</v>
      </c>
      <c r="Y19" s="179" t="str">
        <f t="shared" si="10"/>
        <v>date not completed</v>
      </c>
      <c r="Z19" s="179">
        <f t="shared" si="11"/>
        <v>1</v>
      </c>
      <c r="AA19" s="256">
        <f t="shared" si="12"/>
        <v>0</v>
      </c>
      <c r="AB19" s="256" t="e">
        <f t="shared" si="13"/>
        <v>#VALUE!</v>
      </c>
      <c r="AC19" s="180">
        <v>0</v>
      </c>
      <c r="AD19" s="181">
        <f t="shared" si="14"/>
        <v>0</v>
      </c>
      <c r="AE19" s="665"/>
      <c r="AF19" s="666"/>
      <c r="AG19" s="667"/>
    </row>
    <row r="20" spans="1:33" s="178" customFormat="1" ht="22.5" customHeight="1" x14ac:dyDescent="0.3">
      <c r="A20" s="169">
        <f t="shared" si="7"/>
        <v>14</v>
      </c>
      <c r="B20" s="170"/>
      <c r="C20" s="171"/>
      <c r="D20" s="172"/>
      <c r="E20" s="173"/>
      <c r="F20" s="173"/>
      <c r="G20" s="172"/>
      <c r="H20" s="171"/>
      <c r="I20" s="172"/>
      <c r="J20" s="171"/>
      <c r="K20" s="172"/>
      <c r="L20" s="171"/>
      <c r="M20" s="173"/>
      <c r="N20" s="173"/>
      <c r="O20" s="173"/>
      <c r="P20" s="174"/>
      <c r="Q20" s="175"/>
      <c r="R20" s="176" t="str">
        <f>IFERROR(Q20/(VLOOKUP(P20,Summary!$A$60:$C$76,2,FALSE))," ")</f>
        <v xml:space="preserve"> </v>
      </c>
      <c r="S20" s="174"/>
      <c r="T20" s="176" t="str">
        <f>IFERROR(S20/(VLOOKUP(P20,Summary!$A$60:$C$76,2,FALSE))," ")</f>
        <v xml:space="preserve"> </v>
      </c>
      <c r="U20" s="177">
        <f t="shared" si="8"/>
        <v>0</v>
      </c>
      <c r="X20" s="179" t="str">
        <f t="shared" si="9"/>
        <v>date not completed</v>
      </c>
      <c r="Y20" s="179" t="str">
        <f t="shared" si="10"/>
        <v>date not completed</v>
      </c>
      <c r="Z20" s="179">
        <f t="shared" si="11"/>
        <v>1</v>
      </c>
      <c r="AA20" s="256">
        <f t="shared" si="12"/>
        <v>0</v>
      </c>
      <c r="AB20" s="256" t="e">
        <f t="shared" si="13"/>
        <v>#VALUE!</v>
      </c>
      <c r="AC20" s="180">
        <v>0</v>
      </c>
      <c r="AD20" s="181">
        <f t="shared" si="14"/>
        <v>0</v>
      </c>
      <c r="AE20" s="665"/>
      <c r="AF20" s="666"/>
      <c r="AG20" s="667"/>
    </row>
    <row r="21" spans="1:33" s="178" customFormat="1" ht="22.5" customHeight="1" x14ac:dyDescent="0.3">
      <c r="A21" s="169">
        <f t="shared" si="7"/>
        <v>15</v>
      </c>
      <c r="B21" s="170"/>
      <c r="C21" s="171"/>
      <c r="D21" s="172"/>
      <c r="E21" s="173"/>
      <c r="F21" s="173"/>
      <c r="G21" s="172"/>
      <c r="H21" s="171"/>
      <c r="I21" s="172"/>
      <c r="J21" s="171"/>
      <c r="K21" s="172"/>
      <c r="L21" s="171"/>
      <c r="M21" s="173"/>
      <c r="N21" s="173"/>
      <c r="O21" s="173"/>
      <c r="P21" s="174"/>
      <c r="Q21" s="175"/>
      <c r="R21" s="176" t="str">
        <f>IFERROR(Q21/(VLOOKUP(P21,Summary!$A$60:$C$76,2,FALSE))," ")</f>
        <v xml:space="preserve"> </v>
      </c>
      <c r="S21" s="174"/>
      <c r="T21" s="176" t="str">
        <f>IFERROR(S21/(VLOOKUP(P21,Summary!$A$60:$C$76,2,FALSE))," ")</f>
        <v xml:space="preserve"> </v>
      </c>
      <c r="U21" s="177">
        <f t="shared" si="8"/>
        <v>0</v>
      </c>
      <c r="X21" s="179" t="str">
        <f t="shared" si="9"/>
        <v>date not completed</v>
      </c>
      <c r="Y21" s="179" t="str">
        <f t="shared" si="10"/>
        <v>date not completed</v>
      </c>
      <c r="Z21" s="179">
        <f t="shared" si="11"/>
        <v>1</v>
      </c>
      <c r="AA21" s="256">
        <f t="shared" si="12"/>
        <v>0</v>
      </c>
      <c r="AB21" s="256" t="e">
        <f t="shared" si="13"/>
        <v>#VALUE!</v>
      </c>
      <c r="AC21" s="180">
        <v>0</v>
      </c>
      <c r="AD21" s="181">
        <f t="shared" si="14"/>
        <v>0</v>
      </c>
      <c r="AE21" s="665"/>
      <c r="AF21" s="666"/>
      <c r="AG21" s="667"/>
    </row>
    <row r="22" spans="1:33" s="178" customFormat="1" ht="22.5" customHeight="1" x14ac:dyDescent="0.3">
      <c r="A22" s="169">
        <f t="shared" si="7"/>
        <v>16</v>
      </c>
      <c r="B22" s="170"/>
      <c r="C22" s="171"/>
      <c r="D22" s="172"/>
      <c r="E22" s="173"/>
      <c r="F22" s="173"/>
      <c r="G22" s="172"/>
      <c r="H22" s="171"/>
      <c r="I22" s="172"/>
      <c r="J22" s="171"/>
      <c r="K22" s="172"/>
      <c r="L22" s="171"/>
      <c r="M22" s="173"/>
      <c r="N22" s="173"/>
      <c r="O22" s="173"/>
      <c r="P22" s="174"/>
      <c r="Q22" s="175"/>
      <c r="R22" s="176" t="str">
        <f>IFERROR(Q22/(VLOOKUP(P22,Summary!$A$60:$C$76,2,FALSE))," ")</f>
        <v xml:space="preserve"> </v>
      </c>
      <c r="S22" s="174"/>
      <c r="T22" s="176" t="str">
        <f>IFERROR(S22/(VLOOKUP(P22,Summary!$A$60:$C$76,2,FALSE))," ")</f>
        <v xml:space="preserve"> </v>
      </c>
      <c r="U22" s="177">
        <f t="shared" si="8"/>
        <v>0</v>
      </c>
      <c r="X22" s="179" t="str">
        <f t="shared" si="9"/>
        <v>date not completed</v>
      </c>
      <c r="Y22" s="179" t="str">
        <f t="shared" si="10"/>
        <v>date not completed</v>
      </c>
      <c r="Z22" s="179">
        <f t="shared" si="11"/>
        <v>1</v>
      </c>
      <c r="AA22" s="256">
        <f t="shared" si="12"/>
        <v>0</v>
      </c>
      <c r="AB22" s="256" t="e">
        <f t="shared" si="13"/>
        <v>#VALUE!</v>
      </c>
      <c r="AC22" s="180">
        <v>0</v>
      </c>
      <c r="AD22" s="181">
        <f t="shared" si="14"/>
        <v>0</v>
      </c>
      <c r="AE22" s="665"/>
      <c r="AF22" s="666"/>
      <c r="AG22" s="667"/>
    </row>
    <row r="23" spans="1:33" s="178" customFormat="1" ht="22.5" customHeight="1" x14ac:dyDescent="0.3">
      <c r="A23" s="169">
        <f t="shared" si="7"/>
        <v>17</v>
      </c>
      <c r="B23" s="170"/>
      <c r="C23" s="171"/>
      <c r="D23" s="172"/>
      <c r="E23" s="173"/>
      <c r="F23" s="173"/>
      <c r="G23" s="172"/>
      <c r="H23" s="171"/>
      <c r="I23" s="172"/>
      <c r="J23" s="171"/>
      <c r="K23" s="172"/>
      <c r="L23" s="171"/>
      <c r="M23" s="173"/>
      <c r="N23" s="173"/>
      <c r="O23" s="173"/>
      <c r="P23" s="174"/>
      <c r="Q23" s="175"/>
      <c r="R23" s="176" t="str">
        <f>IFERROR(Q23/(VLOOKUP(P23,Summary!$A$60:$C$76,2,FALSE))," ")</f>
        <v xml:space="preserve"> </v>
      </c>
      <c r="S23" s="174"/>
      <c r="T23" s="176" t="str">
        <f>IFERROR(S23/(VLOOKUP(P23,Summary!$A$60:$C$76,2,FALSE))," ")</f>
        <v xml:space="preserve"> </v>
      </c>
      <c r="U23" s="177">
        <f t="shared" si="8"/>
        <v>0</v>
      </c>
      <c r="X23" s="179" t="str">
        <f t="shared" si="9"/>
        <v>date not completed</v>
      </c>
      <c r="Y23" s="179" t="str">
        <f t="shared" si="10"/>
        <v>date not completed</v>
      </c>
      <c r="Z23" s="179">
        <f t="shared" si="11"/>
        <v>1</v>
      </c>
      <c r="AA23" s="256">
        <f t="shared" si="12"/>
        <v>0</v>
      </c>
      <c r="AB23" s="256" t="e">
        <f t="shared" si="13"/>
        <v>#VALUE!</v>
      </c>
      <c r="AC23" s="180">
        <v>0</v>
      </c>
      <c r="AD23" s="181">
        <f t="shared" si="14"/>
        <v>0</v>
      </c>
      <c r="AE23" s="665"/>
      <c r="AF23" s="666"/>
      <c r="AG23" s="667"/>
    </row>
    <row r="24" spans="1:33" s="178" customFormat="1" ht="22.5" customHeight="1" x14ac:dyDescent="0.3">
      <c r="A24" s="169">
        <f t="shared" si="7"/>
        <v>18</v>
      </c>
      <c r="B24" s="170"/>
      <c r="C24" s="171"/>
      <c r="D24" s="172"/>
      <c r="E24" s="173"/>
      <c r="F24" s="173"/>
      <c r="G24" s="172"/>
      <c r="H24" s="171"/>
      <c r="I24" s="172"/>
      <c r="J24" s="171"/>
      <c r="K24" s="172"/>
      <c r="L24" s="171"/>
      <c r="M24" s="173"/>
      <c r="N24" s="173"/>
      <c r="O24" s="173"/>
      <c r="P24" s="174"/>
      <c r="Q24" s="175"/>
      <c r="R24" s="176" t="str">
        <f>IFERROR(Q24/(VLOOKUP(P24,Summary!$A$60:$C$76,2,FALSE))," ")</f>
        <v xml:space="preserve"> </v>
      </c>
      <c r="S24" s="174"/>
      <c r="T24" s="176" t="str">
        <f>IFERROR(S24/(VLOOKUP(P24,Summary!$A$60:$C$76,2,FALSE))," ")</f>
        <v xml:space="preserve"> </v>
      </c>
      <c r="U24" s="177">
        <f t="shared" si="8"/>
        <v>0</v>
      </c>
      <c r="X24" s="179" t="str">
        <f t="shared" si="9"/>
        <v>date not completed</v>
      </c>
      <c r="Y24" s="179" t="str">
        <f t="shared" si="10"/>
        <v>date not completed</v>
      </c>
      <c r="Z24" s="179">
        <f t="shared" si="11"/>
        <v>1</v>
      </c>
      <c r="AA24" s="256">
        <f t="shared" si="12"/>
        <v>0</v>
      </c>
      <c r="AB24" s="256" t="e">
        <f t="shared" si="13"/>
        <v>#VALUE!</v>
      </c>
      <c r="AC24" s="180">
        <v>0</v>
      </c>
      <c r="AD24" s="181">
        <f t="shared" si="14"/>
        <v>0</v>
      </c>
      <c r="AE24" s="665"/>
      <c r="AF24" s="666"/>
      <c r="AG24" s="667"/>
    </row>
    <row r="25" spans="1:33" s="178" customFormat="1" ht="22.5" customHeight="1" x14ac:dyDescent="0.3">
      <c r="A25" s="169">
        <f t="shared" si="7"/>
        <v>19</v>
      </c>
      <c r="B25" s="170"/>
      <c r="C25" s="171"/>
      <c r="D25" s="172"/>
      <c r="E25" s="173"/>
      <c r="F25" s="173"/>
      <c r="G25" s="172"/>
      <c r="H25" s="171"/>
      <c r="I25" s="172"/>
      <c r="J25" s="171"/>
      <c r="K25" s="172"/>
      <c r="L25" s="171"/>
      <c r="M25" s="173"/>
      <c r="N25" s="173"/>
      <c r="O25" s="173"/>
      <c r="P25" s="174"/>
      <c r="Q25" s="175"/>
      <c r="R25" s="176" t="str">
        <f>IFERROR(Q25/(VLOOKUP(P25,Summary!$A$60:$C$76,2,FALSE))," ")</f>
        <v xml:space="preserve"> </v>
      </c>
      <c r="S25" s="174"/>
      <c r="T25" s="176" t="str">
        <f>IFERROR(S25/(VLOOKUP(P25,Summary!$A$60:$C$76,2,FALSE))," ")</f>
        <v xml:space="preserve"> </v>
      </c>
      <c r="U25" s="177">
        <f t="shared" si="8"/>
        <v>0</v>
      </c>
      <c r="X25" s="179" t="str">
        <f t="shared" si="9"/>
        <v>date not completed</v>
      </c>
      <c r="Y25" s="179" t="str">
        <f t="shared" si="10"/>
        <v>date not completed</v>
      </c>
      <c r="Z25" s="179">
        <f t="shared" si="11"/>
        <v>1</v>
      </c>
      <c r="AA25" s="256">
        <f t="shared" si="12"/>
        <v>0</v>
      </c>
      <c r="AB25" s="256" t="e">
        <f t="shared" si="13"/>
        <v>#VALUE!</v>
      </c>
      <c r="AC25" s="180">
        <v>0</v>
      </c>
      <c r="AD25" s="181">
        <f t="shared" si="14"/>
        <v>0</v>
      </c>
      <c r="AE25" s="665"/>
      <c r="AF25" s="666"/>
      <c r="AG25" s="667"/>
    </row>
    <row r="26" spans="1:33" s="178" customFormat="1" ht="22.5" customHeight="1" x14ac:dyDescent="0.3">
      <c r="A26" s="169">
        <f t="shared" si="7"/>
        <v>20</v>
      </c>
      <c r="B26" s="170"/>
      <c r="C26" s="171"/>
      <c r="D26" s="172"/>
      <c r="E26" s="173"/>
      <c r="F26" s="173"/>
      <c r="G26" s="172"/>
      <c r="H26" s="171"/>
      <c r="I26" s="172"/>
      <c r="J26" s="171"/>
      <c r="K26" s="172"/>
      <c r="L26" s="171"/>
      <c r="M26" s="173"/>
      <c r="N26" s="173"/>
      <c r="O26" s="173"/>
      <c r="P26" s="174"/>
      <c r="Q26" s="175"/>
      <c r="R26" s="176" t="str">
        <f>IFERROR(Q26/(VLOOKUP(P26,Summary!$A$60:$C$76,2,FALSE))," ")</f>
        <v xml:space="preserve"> </v>
      </c>
      <c r="S26" s="174"/>
      <c r="T26" s="176" t="str">
        <f>IFERROR(S26/(VLOOKUP(P26,Summary!$A$60:$C$76,2,FALSE))," ")</f>
        <v xml:space="preserve"> </v>
      </c>
      <c r="U26" s="177">
        <f t="shared" si="8"/>
        <v>0</v>
      </c>
      <c r="X26" s="179" t="str">
        <f t="shared" si="9"/>
        <v>date not completed</v>
      </c>
      <c r="Y26" s="179" t="str">
        <f t="shared" si="10"/>
        <v>date not completed</v>
      </c>
      <c r="Z26" s="179">
        <f t="shared" si="11"/>
        <v>1</v>
      </c>
      <c r="AA26" s="256">
        <f t="shared" si="12"/>
        <v>0</v>
      </c>
      <c r="AB26" s="256" t="e">
        <f t="shared" si="13"/>
        <v>#VALUE!</v>
      </c>
      <c r="AC26" s="180">
        <v>0</v>
      </c>
      <c r="AD26" s="181">
        <f t="shared" si="14"/>
        <v>0</v>
      </c>
      <c r="AE26" s="665"/>
      <c r="AF26" s="666"/>
      <c r="AG26" s="667"/>
    </row>
    <row r="27" spans="1:33" s="178" customFormat="1" ht="22.5" customHeight="1" x14ac:dyDescent="0.3">
      <c r="A27" s="169">
        <f t="shared" si="7"/>
        <v>21</v>
      </c>
      <c r="B27" s="170"/>
      <c r="C27" s="171"/>
      <c r="D27" s="172"/>
      <c r="E27" s="173"/>
      <c r="F27" s="173"/>
      <c r="G27" s="172"/>
      <c r="H27" s="171"/>
      <c r="I27" s="172"/>
      <c r="J27" s="171"/>
      <c r="K27" s="172"/>
      <c r="L27" s="171"/>
      <c r="M27" s="173"/>
      <c r="N27" s="173"/>
      <c r="O27" s="173"/>
      <c r="P27" s="174"/>
      <c r="Q27" s="175"/>
      <c r="R27" s="176" t="str">
        <f>IFERROR(Q27/(VLOOKUP(P27,Summary!$A$60:$C$76,2,FALSE))," ")</f>
        <v xml:space="preserve"> </v>
      </c>
      <c r="S27" s="174"/>
      <c r="T27" s="176" t="str">
        <f>IFERROR(S27/(VLOOKUP(P27,Summary!$A$60:$C$76,2,FALSE))," ")</f>
        <v xml:space="preserve"> </v>
      </c>
      <c r="U27" s="177">
        <f t="shared" si="8"/>
        <v>0</v>
      </c>
      <c r="X27" s="179" t="str">
        <f t="shared" si="9"/>
        <v>date not completed</v>
      </c>
      <c r="Y27" s="179" t="str">
        <f t="shared" si="10"/>
        <v>date not completed</v>
      </c>
      <c r="Z27" s="179">
        <f t="shared" si="11"/>
        <v>1</v>
      </c>
      <c r="AA27" s="256">
        <f t="shared" si="12"/>
        <v>0</v>
      </c>
      <c r="AB27" s="256" t="e">
        <f t="shared" si="13"/>
        <v>#VALUE!</v>
      </c>
      <c r="AC27" s="180">
        <v>0</v>
      </c>
      <c r="AD27" s="181">
        <f t="shared" si="14"/>
        <v>0</v>
      </c>
      <c r="AE27" s="665"/>
      <c r="AF27" s="666"/>
      <c r="AG27" s="667"/>
    </row>
    <row r="28" spans="1:33" s="178" customFormat="1" ht="22.5" customHeight="1" x14ac:dyDescent="0.3">
      <c r="A28" s="169">
        <f t="shared" si="7"/>
        <v>22</v>
      </c>
      <c r="B28" s="170"/>
      <c r="C28" s="171"/>
      <c r="D28" s="172"/>
      <c r="E28" s="173"/>
      <c r="F28" s="173"/>
      <c r="G28" s="172"/>
      <c r="H28" s="171"/>
      <c r="I28" s="172"/>
      <c r="J28" s="171"/>
      <c r="K28" s="172"/>
      <c r="L28" s="171"/>
      <c r="M28" s="173"/>
      <c r="N28" s="173"/>
      <c r="O28" s="173"/>
      <c r="P28" s="174"/>
      <c r="Q28" s="175"/>
      <c r="R28" s="176" t="str">
        <f>IFERROR(Q28/(VLOOKUP(P28,Summary!$A$60:$C$76,2,FALSE))," ")</f>
        <v xml:space="preserve"> </v>
      </c>
      <c r="S28" s="174"/>
      <c r="T28" s="176" t="str">
        <f>IFERROR(S28/(VLOOKUP(P28,Summary!$A$60:$C$76,2,FALSE))," ")</f>
        <v xml:space="preserve"> </v>
      </c>
      <c r="U28" s="177">
        <f t="shared" si="8"/>
        <v>0</v>
      </c>
      <c r="X28" s="179" t="str">
        <f t="shared" si="9"/>
        <v>date not completed</v>
      </c>
      <c r="Y28" s="179" t="str">
        <f t="shared" si="10"/>
        <v>date not completed</v>
      </c>
      <c r="Z28" s="179">
        <f t="shared" si="11"/>
        <v>1</v>
      </c>
      <c r="AA28" s="256">
        <f t="shared" si="12"/>
        <v>0</v>
      </c>
      <c r="AB28" s="256" t="e">
        <f t="shared" si="13"/>
        <v>#VALUE!</v>
      </c>
      <c r="AC28" s="180">
        <v>0</v>
      </c>
      <c r="AD28" s="181">
        <f t="shared" si="14"/>
        <v>0</v>
      </c>
      <c r="AE28" s="665"/>
      <c r="AF28" s="666"/>
      <c r="AG28" s="667"/>
    </row>
    <row r="29" spans="1:33" s="178" customFormat="1" ht="22.5" customHeight="1" x14ac:dyDescent="0.3">
      <c r="A29" s="169">
        <f t="shared" si="7"/>
        <v>23</v>
      </c>
      <c r="B29" s="170"/>
      <c r="C29" s="171"/>
      <c r="D29" s="172"/>
      <c r="E29" s="173"/>
      <c r="F29" s="173"/>
      <c r="G29" s="172"/>
      <c r="H29" s="171"/>
      <c r="I29" s="172"/>
      <c r="J29" s="171"/>
      <c r="K29" s="172"/>
      <c r="L29" s="171"/>
      <c r="M29" s="173"/>
      <c r="N29" s="173"/>
      <c r="O29" s="173"/>
      <c r="P29" s="174"/>
      <c r="Q29" s="175"/>
      <c r="R29" s="176" t="str">
        <f>IFERROR(Q29/(VLOOKUP(P29,Summary!$A$60:$C$76,2,FALSE))," ")</f>
        <v xml:space="preserve"> </v>
      </c>
      <c r="S29" s="174"/>
      <c r="T29" s="176" t="str">
        <f>IFERROR(S29/(VLOOKUP(P29,Summary!$A$60:$C$76,2,FALSE))," ")</f>
        <v xml:space="preserve"> </v>
      </c>
      <c r="U29" s="177">
        <f t="shared" si="8"/>
        <v>0</v>
      </c>
      <c r="X29" s="179" t="str">
        <f t="shared" si="9"/>
        <v>date not completed</v>
      </c>
      <c r="Y29" s="179" t="str">
        <f t="shared" si="10"/>
        <v>date not completed</v>
      </c>
      <c r="Z29" s="179">
        <f t="shared" si="11"/>
        <v>1</v>
      </c>
      <c r="AA29" s="256">
        <f t="shared" si="12"/>
        <v>0</v>
      </c>
      <c r="AB29" s="256" t="e">
        <f t="shared" si="13"/>
        <v>#VALUE!</v>
      </c>
      <c r="AC29" s="180">
        <v>0</v>
      </c>
      <c r="AD29" s="181">
        <f t="shared" si="14"/>
        <v>0</v>
      </c>
      <c r="AE29" s="665"/>
      <c r="AF29" s="666"/>
      <c r="AG29" s="667"/>
    </row>
    <row r="30" spans="1:33" s="178" customFormat="1" ht="22.5" customHeight="1" x14ac:dyDescent="0.3">
      <c r="A30" s="169">
        <f t="shared" si="7"/>
        <v>24</v>
      </c>
      <c r="B30" s="170"/>
      <c r="C30" s="171"/>
      <c r="D30" s="172"/>
      <c r="E30" s="173"/>
      <c r="F30" s="173"/>
      <c r="G30" s="172"/>
      <c r="H30" s="171"/>
      <c r="I30" s="172"/>
      <c r="J30" s="171"/>
      <c r="K30" s="172"/>
      <c r="L30" s="171"/>
      <c r="M30" s="173"/>
      <c r="N30" s="173"/>
      <c r="O30" s="173"/>
      <c r="P30" s="174"/>
      <c r="Q30" s="175"/>
      <c r="R30" s="176" t="str">
        <f>IFERROR(Q30/(VLOOKUP(P30,Summary!$A$60:$C$76,2,FALSE))," ")</f>
        <v xml:space="preserve"> </v>
      </c>
      <c r="S30" s="174"/>
      <c r="T30" s="176" t="str">
        <f>IFERROR(S30/(VLOOKUP(P30,Summary!$A$60:$C$76,2,FALSE))," ")</f>
        <v xml:space="preserve"> </v>
      </c>
      <c r="U30" s="177">
        <f t="shared" si="8"/>
        <v>0</v>
      </c>
      <c r="X30" s="179" t="str">
        <f t="shared" si="9"/>
        <v>date not completed</v>
      </c>
      <c r="Y30" s="179" t="str">
        <f t="shared" si="10"/>
        <v>date not completed</v>
      </c>
      <c r="Z30" s="179">
        <f t="shared" si="11"/>
        <v>1</v>
      </c>
      <c r="AA30" s="256">
        <f t="shared" si="12"/>
        <v>0</v>
      </c>
      <c r="AB30" s="256" t="e">
        <f t="shared" si="13"/>
        <v>#VALUE!</v>
      </c>
      <c r="AC30" s="180">
        <v>0</v>
      </c>
      <c r="AD30" s="181">
        <f t="shared" si="14"/>
        <v>0</v>
      </c>
      <c r="AE30" s="665"/>
      <c r="AF30" s="666"/>
      <c r="AG30" s="667"/>
    </row>
    <row r="31" spans="1:33" s="178" customFormat="1" ht="22.5" customHeight="1" x14ac:dyDescent="0.3">
      <c r="A31" s="169">
        <f t="shared" si="7"/>
        <v>25</v>
      </c>
      <c r="B31" s="170"/>
      <c r="C31" s="171"/>
      <c r="D31" s="172"/>
      <c r="E31" s="173"/>
      <c r="F31" s="173"/>
      <c r="G31" s="172"/>
      <c r="H31" s="171"/>
      <c r="I31" s="172"/>
      <c r="J31" s="171"/>
      <c r="K31" s="172"/>
      <c r="L31" s="171"/>
      <c r="M31" s="173"/>
      <c r="N31" s="173"/>
      <c r="O31" s="173"/>
      <c r="P31" s="174"/>
      <c r="Q31" s="175"/>
      <c r="R31" s="176" t="str">
        <f>IFERROR(Q31/(VLOOKUP(P31,Summary!$A$60:$C$76,2,FALSE))," ")</f>
        <v xml:space="preserve"> </v>
      </c>
      <c r="S31" s="174"/>
      <c r="T31" s="176" t="str">
        <f>IFERROR(S31/(VLOOKUP(P31,Summary!$A$60:$C$76,2,FALSE))," ")</f>
        <v xml:space="preserve"> </v>
      </c>
      <c r="U31" s="177">
        <f t="shared" si="8"/>
        <v>0</v>
      </c>
      <c r="X31" s="179" t="str">
        <f t="shared" si="9"/>
        <v>date not completed</v>
      </c>
      <c r="Y31" s="179" t="str">
        <f t="shared" si="10"/>
        <v>date not completed</v>
      </c>
      <c r="Z31" s="179">
        <f t="shared" si="11"/>
        <v>1</v>
      </c>
      <c r="AA31" s="256">
        <f t="shared" si="12"/>
        <v>0</v>
      </c>
      <c r="AB31" s="256" t="e">
        <f t="shared" si="13"/>
        <v>#VALUE!</v>
      </c>
      <c r="AC31" s="180">
        <v>0</v>
      </c>
      <c r="AD31" s="181">
        <f t="shared" si="14"/>
        <v>0</v>
      </c>
      <c r="AE31" s="665"/>
      <c r="AF31" s="666"/>
      <c r="AG31" s="667"/>
    </row>
    <row r="32" spans="1:33" s="178" customFormat="1" ht="22.5" customHeight="1" x14ac:dyDescent="0.3">
      <c r="A32" s="169">
        <f t="shared" si="7"/>
        <v>26</v>
      </c>
      <c r="B32" s="170"/>
      <c r="C32" s="171"/>
      <c r="D32" s="172"/>
      <c r="E32" s="173"/>
      <c r="F32" s="173"/>
      <c r="G32" s="172"/>
      <c r="H32" s="171"/>
      <c r="I32" s="172"/>
      <c r="J32" s="171"/>
      <c r="K32" s="172"/>
      <c r="L32" s="171"/>
      <c r="M32" s="173"/>
      <c r="N32" s="173"/>
      <c r="O32" s="173"/>
      <c r="P32" s="174"/>
      <c r="Q32" s="175"/>
      <c r="R32" s="176" t="str">
        <f>IFERROR(Q32/(VLOOKUP(P32,Summary!$A$60:$C$76,2,FALSE))," ")</f>
        <v xml:space="preserve"> </v>
      </c>
      <c r="S32" s="174"/>
      <c r="T32" s="176" t="str">
        <f>IFERROR(S32/(VLOOKUP(P32,Summary!$A$60:$C$76,2,FALSE))," ")</f>
        <v xml:space="preserve"> </v>
      </c>
      <c r="U32" s="177">
        <f t="shared" si="8"/>
        <v>0</v>
      </c>
      <c r="X32" s="179" t="str">
        <f t="shared" si="9"/>
        <v>date not completed</v>
      </c>
      <c r="Y32" s="179" t="str">
        <f t="shared" si="10"/>
        <v>date not completed</v>
      </c>
      <c r="Z32" s="179">
        <f t="shared" si="11"/>
        <v>1</v>
      </c>
      <c r="AA32" s="256">
        <f t="shared" si="12"/>
        <v>0</v>
      </c>
      <c r="AB32" s="256" t="e">
        <f t="shared" si="13"/>
        <v>#VALUE!</v>
      </c>
      <c r="AC32" s="180">
        <v>0</v>
      </c>
      <c r="AD32" s="181">
        <f t="shared" si="14"/>
        <v>0</v>
      </c>
      <c r="AE32" s="665"/>
      <c r="AF32" s="666"/>
      <c r="AG32" s="667"/>
    </row>
    <row r="33" spans="1:33" s="178" customFormat="1" ht="22.5" customHeight="1" x14ac:dyDescent="0.3">
      <c r="A33" s="169">
        <f t="shared" si="7"/>
        <v>27</v>
      </c>
      <c r="B33" s="170"/>
      <c r="C33" s="171"/>
      <c r="D33" s="172"/>
      <c r="E33" s="173"/>
      <c r="F33" s="173"/>
      <c r="G33" s="172"/>
      <c r="H33" s="171"/>
      <c r="I33" s="172"/>
      <c r="J33" s="171"/>
      <c r="K33" s="172"/>
      <c r="L33" s="171"/>
      <c r="M33" s="173"/>
      <c r="N33" s="173"/>
      <c r="O33" s="173"/>
      <c r="P33" s="174"/>
      <c r="Q33" s="175"/>
      <c r="R33" s="176" t="str">
        <f>IFERROR(Q33/(VLOOKUP(P33,Summary!$A$60:$C$76,2,FALSE))," ")</f>
        <v xml:space="preserve"> </v>
      </c>
      <c r="S33" s="174"/>
      <c r="T33" s="176" t="str">
        <f>IFERROR(S33/(VLOOKUP(P33,Summary!$A$60:$C$76,2,FALSE))," ")</f>
        <v xml:space="preserve"> </v>
      </c>
      <c r="U33" s="177">
        <f t="shared" si="8"/>
        <v>0</v>
      </c>
      <c r="X33" s="179" t="str">
        <f t="shared" si="9"/>
        <v>date not completed</v>
      </c>
      <c r="Y33" s="179" t="str">
        <f t="shared" si="10"/>
        <v>date not completed</v>
      </c>
      <c r="Z33" s="179">
        <f t="shared" si="11"/>
        <v>1</v>
      </c>
      <c r="AA33" s="256">
        <f t="shared" si="12"/>
        <v>0</v>
      </c>
      <c r="AB33" s="256" t="e">
        <f t="shared" si="13"/>
        <v>#VALUE!</v>
      </c>
      <c r="AC33" s="180">
        <v>0</v>
      </c>
      <c r="AD33" s="181">
        <f t="shared" si="14"/>
        <v>0</v>
      </c>
      <c r="AE33" s="665"/>
      <c r="AF33" s="666"/>
      <c r="AG33" s="667"/>
    </row>
    <row r="34" spans="1:33" s="178" customFormat="1" ht="22.5" customHeight="1" x14ac:dyDescent="0.3">
      <c r="A34" s="169">
        <f t="shared" si="7"/>
        <v>28</v>
      </c>
      <c r="B34" s="170"/>
      <c r="C34" s="171"/>
      <c r="D34" s="172"/>
      <c r="E34" s="173"/>
      <c r="F34" s="173"/>
      <c r="G34" s="172"/>
      <c r="H34" s="171"/>
      <c r="I34" s="172"/>
      <c r="J34" s="171"/>
      <c r="K34" s="172"/>
      <c r="L34" s="171"/>
      <c r="M34" s="173"/>
      <c r="N34" s="173"/>
      <c r="O34" s="173"/>
      <c r="P34" s="174"/>
      <c r="Q34" s="175"/>
      <c r="R34" s="176" t="str">
        <f>IFERROR(Q34/(VLOOKUP(P34,Summary!$A$60:$C$76,2,FALSE))," ")</f>
        <v xml:space="preserve"> </v>
      </c>
      <c r="S34" s="174"/>
      <c r="T34" s="176" t="str">
        <f>IFERROR(S34/(VLOOKUP(P34,Summary!$A$60:$C$76,2,FALSE))," ")</f>
        <v xml:space="preserve"> </v>
      </c>
      <c r="U34" s="177">
        <f t="shared" si="8"/>
        <v>0</v>
      </c>
      <c r="X34" s="179" t="str">
        <f t="shared" si="9"/>
        <v>date not completed</v>
      </c>
      <c r="Y34" s="179" t="str">
        <f t="shared" si="10"/>
        <v>date not completed</v>
      </c>
      <c r="Z34" s="179">
        <f t="shared" si="11"/>
        <v>1</v>
      </c>
      <c r="AA34" s="256">
        <f t="shared" si="12"/>
        <v>0</v>
      </c>
      <c r="AB34" s="256" t="e">
        <f t="shared" si="13"/>
        <v>#VALUE!</v>
      </c>
      <c r="AC34" s="180">
        <v>0</v>
      </c>
      <c r="AD34" s="181">
        <f t="shared" si="14"/>
        <v>0</v>
      </c>
      <c r="AE34" s="665"/>
      <c r="AF34" s="666"/>
      <c r="AG34" s="667"/>
    </row>
    <row r="35" spans="1:33" s="178" customFormat="1" ht="22.5" customHeight="1" x14ac:dyDescent="0.3">
      <c r="A35" s="169">
        <f t="shared" si="7"/>
        <v>29</v>
      </c>
      <c r="B35" s="170"/>
      <c r="C35" s="171"/>
      <c r="D35" s="172"/>
      <c r="E35" s="173"/>
      <c r="F35" s="173"/>
      <c r="G35" s="172"/>
      <c r="H35" s="171"/>
      <c r="I35" s="172"/>
      <c r="J35" s="171"/>
      <c r="K35" s="172"/>
      <c r="L35" s="171"/>
      <c r="M35" s="173"/>
      <c r="N35" s="173"/>
      <c r="O35" s="173"/>
      <c r="P35" s="174"/>
      <c r="Q35" s="175"/>
      <c r="R35" s="176" t="str">
        <f>IFERROR(Q35/(VLOOKUP(P35,Summary!$A$60:$C$76,2,FALSE))," ")</f>
        <v xml:space="preserve"> </v>
      </c>
      <c r="S35" s="174"/>
      <c r="T35" s="176" t="str">
        <f>IFERROR(S35/(VLOOKUP(P35,Summary!$A$60:$C$76,2,FALSE))," ")</f>
        <v xml:space="preserve"> </v>
      </c>
      <c r="U35" s="177">
        <f t="shared" si="8"/>
        <v>0</v>
      </c>
      <c r="X35" s="179" t="str">
        <f t="shared" si="9"/>
        <v>date not completed</v>
      </c>
      <c r="Y35" s="179" t="str">
        <f t="shared" si="10"/>
        <v>date not completed</v>
      </c>
      <c r="Z35" s="179">
        <f t="shared" si="11"/>
        <v>1</v>
      </c>
      <c r="AA35" s="256">
        <f t="shared" si="12"/>
        <v>0</v>
      </c>
      <c r="AB35" s="256" t="e">
        <f t="shared" si="13"/>
        <v>#VALUE!</v>
      </c>
      <c r="AC35" s="180">
        <v>0</v>
      </c>
      <c r="AD35" s="181">
        <f t="shared" si="14"/>
        <v>0</v>
      </c>
      <c r="AE35" s="665"/>
      <c r="AF35" s="666"/>
      <c r="AG35" s="667"/>
    </row>
    <row r="36" spans="1:33" s="178" customFormat="1" ht="22.5" customHeight="1" x14ac:dyDescent="0.3">
      <c r="A36" s="169">
        <f t="shared" si="7"/>
        <v>30</v>
      </c>
      <c r="B36" s="170"/>
      <c r="C36" s="171"/>
      <c r="D36" s="172"/>
      <c r="E36" s="173"/>
      <c r="F36" s="173"/>
      <c r="G36" s="172"/>
      <c r="H36" s="171"/>
      <c r="I36" s="172"/>
      <c r="J36" s="171"/>
      <c r="K36" s="172"/>
      <c r="L36" s="171"/>
      <c r="M36" s="173"/>
      <c r="N36" s="173"/>
      <c r="O36" s="173"/>
      <c r="P36" s="174"/>
      <c r="Q36" s="175"/>
      <c r="R36" s="176" t="str">
        <f>IFERROR(Q36/(VLOOKUP(P36,Summary!$A$60:$C$76,2,FALSE))," ")</f>
        <v xml:space="preserve"> </v>
      </c>
      <c r="S36" s="174"/>
      <c r="T36" s="176" t="str">
        <f>IFERROR(S36/(VLOOKUP(P36,Summary!$A$60:$C$76,2,FALSE))," ")</f>
        <v xml:space="preserve"> </v>
      </c>
      <c r="U36" s="177">
        <f t="shared" si="8"/>
        <v>0</v>
      </c>
      <c r="X36" s="179" t="str">
        <f t="shared" si="9"/>
        <v>date not completed</v>
      </c>
      <c r="Y36" s="179" t="str">
        <f t="shared" si="10"/>
        <v>date not completed</v>
      </c>
      <c r="Z36" s="179">
        <f t="shared" si="11"/>
        <v>1</v>
      </c>
      <c r="AA36" s="256">
        <f t="shared" si="12"/>
        <v>0</v>
      </c>
      <c r="AB36" s="256" t="e">
        <f t="shared" si="13"/>
        <v>#VALUE!</v>
      </c>
      <c r="AC36" s="180">
        <v>0</v>
      </c>
      <c r="AD36" s="181">
        <f t="shared" si="14"/>
        <v>0</v>
      </c>
      <c r="AE36" s="665"/>
      <c r="AF36" s="666"/>
      <c r="AG36" s="667"/>
    </row>
    <row r="37" spans="1:33" s="178" customFormat="1" ht="22.5" customHeight="1" x14ac:dyDescent="0.3">
      <c r="A37" s="169">
        <f t="shared" si="7"/>
        <v>31</v>
      </c>
      <c r="B37" s="170"/>
      <c r="C37" s="171"/>
      <c r="D37" s="172"/>
      <c r="E37" s="173"/>
      <c r="F37" s="173"/>
      <c r="G37" s="172"/>
      <c r="H37" s="171"/>
      <c r="I37" s="172"/>
      <c r="J37" s="171"/>
      <c r="K37" s="172"/>
      <c r="L37" s="171"/>
      <c r="M37" s="173"/>
      <c r="N37" s="173"/>
      <c r="O37" s="173"/>
      <c r="P37" s="174"/>
      <c r="Q37" s="175"/>
      <c r="R37" s="176" t="str">
        <f>IFERROR(Q37/(VLOOKUP(P37,Summary!$A$60:$C$76,2,FALSE))," ")</f>
        <v xml:space="preserve"> </v>
      </c>
      <c r="S37" s="174"/>
      <c r="T37" s="176" t="str">
        <f>IFERROR(S37/(VLOOKUP(P37,Summary!$A$60:$C$76,2,FALSE))," ")</f>
        <v xml:space="preserve"> </v>
      </c>
      <c r="U37" s="177">
        <f t="shared" si="8"/>
        <v>0</v>
      </c>
      <c r="X37" s="179" t="str">
        <f t="shared" si="9"/>
        <v>date not completed</v>
      </c>
      <c r="Y37" s="179" t="str">
        <f t="shared" si="10"/>
        <v>date not completed</v>
      </c>
      <c r="Z37" s="179">
        <f t="shared" si="11"/>
        <v>1</v>
      </c>
      <c r="AA37" s="256">
        <f t="shared" si="12"/>
        <v>0</v>
      </c>
      <c r="AB37" s="256" t="e">
        <f t="shared" si="13"/>
        <v>#VALUE!</v>
      </c>
      <c r="AC37" s="180">
        <v>0</v>
      </c>
      <c r="AD37" s="181">
        <f t="shared" si="14"/>
        <v>0</v>
      </c>
      <c r="AE37" s="665"/>
      <c r="AF37" s="666"/>
      <c r="AG37" s="667"/>
    </row>
    <row r="38" spans="1:33" s="178" customFormat="1" ht="22.5" customHeight="1" x14ac:dyDescent="0.3">
      <c r="A38" s="169">
        <f t="shared" si="7"/>
        <v>32</v>
      </c>
      <c r="B38" s="170"/>
      <c r="C38" s="171"/>
      <c r="D38" s="172"/>
      <c r="E38" s="173"/>
      <c r="F38" s="173"/>
      <c r="G38" s="172"/>
      <c r="H38" s="171"/>
      <c r="I38" s="172"/>
      <c r="J38" s="171"/>
      <c r="K38" s="172"/>
      <c r="L38" s="171"/>
      <c r="M38" s="173"/>
      <c r="N38" s="173"/>
      <c r="O38" s="173"/>
      <c r="P38" s="174"/>
      <c r="Q38" s="175"/>
      <c r="R38" s="176" t="str">
        <f>IFERROR(Q38/(VLOOKUP(P38,Summary!$A$60:$C$76,2,FALSE))," ")</f>
        <v xml:space="preserve"> </v>
      </c>
      <c r="S38" s="174"/>
      <c r="T38" s="176" t="str">
        <f>IFERROR(S38/(VLOOKUP(P38,Summary!$A$60:$C$76,2,FALSE))," ")</f>
        <v xml:space="preserve"> </v>
      </c>
      <c r="U38" s="177">
        <f t="shared" si="8"/>
        <v>0</v>
      </c>
      <c r="X38" s="179" t="str">
        <f t="shared" si="9"/>
        <v>date not completed</v>
      </c>
      <c r="Y38" s="179" t="str">
        <f t="shared" si="10"/>
        <v>date not completed</v>
      </c>
      <c r="Z38" s="179">
        <f t="shared" si="11"/>
        <v>1</v>
      </c>
      <c r="AA38" s="256">
        <f t="shared" si="12"/>
        <v>0</v>
      </c>
      <c r="AB38" s="256" t="e">
        <f t="shared" si="13"/>
        <v>#VALUE!</v>
      </c>
      <c r="AC38" s="180">
        <v>0</v>
      </c>
      <c r="AD38" s="181">
        <f t="shared" si="14"/>
        <v>0</v>
      </c>
      <c r="AE38" s="665"/>
      <c r="AF38" s="666"/>
      <c r="AG38" s="667"/>
    </row>
    <row r="39" spans="1:33" s="178" customFormat="1" ht="22.5" customHeight="1" x14ac:dyDescent="0.3">
      <c r="A39" s="169">
        <f t="shared" si="7"/>
        <v>33</v>
      </c>
      <c r="B39" s="170"/>
      <c r="C39" s="171"/>
      <c r="D39" s="172"/>
      <c r="E39" s="173"/>
      <c r="F39" s="173"/>
      <c r="G39" s="172"/>
      <c r="H39" s="171"/>
      <c r="I39" s="172"/>
      <c r="J39" s="171"/>
      <c r="K39" s="172"/>
      <c r="L39" s="171"/>
      <c r="M39" s="173"/>
      <c r="N39" s="173"/>
      <c r="O39" s="173"/>
      <c r="P39" s="174"/>
      <c r="Q39" s="175"/>
      <c r="R39" s="176" t="str">
        <f>IFERROR(Q39/(VLOOKUP(P39,Summary!$A$60:$C$76,2,FALSE))," ")</f>
        <v xml:space="preserve"> </v>
      </c>
      <c r="S39" s="174"/>
      <c r="T39" s="176" t="str">
        <f>IFERROR(S39/(VLOOKUP(P39,Summary!$A$60:$C$76,2,FALSE))," ")</f>
        <v xml:space="preserve"> </v>
      </c>
      <c r="U39" s="177">
        <f t="shared" si="8"/>
        <v>0</v>
      </c>
      <c r="X39" s="179" t="str">
        <f t="shared" si="9"/>
        <v>date not completed</v>
      </c>
      <c r="Y39" s="179" t="str">
        <f t="shared" si="10"/>
        <v>date not completed</v>
      </c>
      <c r="Z39" s="179">
        <f t="shared" si="11"/>
        <v>1</v>
      </c>
      <c r="AA39" s="256">
        <f t="shared" si="12"/>
        <v>0</v>
      </c>
      <c r="AB39" s="256" t="e">
        <f t="shared" si="13"/>
        <v>#VALUE!</v>
      </c>
      <c r="AC39" s="180">
        <v>0</v>
      </c>
      <c r="AD39" s="181">
        <f t="shared" si="14"/>
        <v>0</v>
      </c>
      <c r="AE39" s="665"/>
      <c r="AF39" s="666"/>
      <c r="AG39" s="667"/>
    </row>
    <row r="40" spans="1:33" s="178" customFormat="1" ht="22.5" customHeight="1" x14ac:dyDescent="0.3">
      <c r="A40" s="169">
        <f t="shared" si="7"/>
        <v>34</v>
      </c>
      <c r="B40" s="170"/>
      <c r="C40" s="171"/>
      <c r="D40" s="172"/>
      <c r="E40" s="173"/>
      <c r="F40" s="173"/>
      <c r="G40" s="172"/>
      <c r="H40" s="171"/>
      <c r="I40" s="172"/>
      <c r="J40" s="171"/>
      <c r="K40" s="172"/>
      <c r="L40" s="171"/>
      <c r="M40" s="173"/>
      <c r="N40" s="173"/>
      <c r="O40" s="173"/>
      <c r="P40" s="174"/>
      <c r="Q40" s="175"/>
      <c r="R40" s="176" t="str">
        <f>IFERROR(Q40/(VLOOKUP(P40,Summary!$A$60:$C$76,2,FALSE))," ")</f>
        <v xml:space="preserve"> </v>
      </c>
      <c r="S40" s="174"/>
      <c r="T40" s="176" t="str">
        <f>IFERROR(S40/(VLOOKUP(P40,Summary!$A$60:$C$76,2,FALSE))," ")</f>
        <v xml:space="preserve"> </v>
      </c>
      <c r="U40" s="177">
        <f t="shared" si="8"/>
        <v>0</v>
      </c>
      <c r="X40" s="179" t="str">
        <f t="shared" si="9"/>
        <v>date not completed</v>
      </c>
      <c r="Y40" s="179" t="str">
        <f t="shared" si="10"/>
        <v>date not completed</v>
      </c>
      <c r="Z40" s="179">
        <f t="shared" si="11"/>
        <v>1</v>
      </c>
      <c r="AA40" s="256">
        <f t="shared" si="12"/>
        <v>0</v>
      </c>
      <c r="AB40" s="256" t="e">
        <f t="shared" si="13"/>
        <v>#VALUE!</v>
      </c>
      <c r="AC40" s="180">
        <v>0</v>
      </c>
      <c r="AD40" s="181">
        <f t="shared" si="14"/>
        <v>0</v>
      </c>
      <c r="AE40" s="665"/>
      <c r="AF40" s="666"/>
      <c r="AG40" s="667"/>
    </row>
    <row r="41" spans="1:33" s="178" customFormat="1" ht="22.5" customHeight="1" x14ac:dyDescent="0.3">
      <c r="A41" s="169">
        <f t="shared" si="7"/>
        <v>35</v>
      </c>
      <c r="B41" s="170"/>
      <c r="C41" s="171"/>
      <c r="D41" s="172"/>
      <c r="E41" s="173"/>
      <c r="F41" s="173"/>
      <c r="G41" s="172"/>
      <c r="H41" s="171"/>
      <c r="I41" s="172"/>
      <c r="J41" s="171"/>
      <c r="K41" s="172"/>
      <c r="L41" s="171"/>
      <c r="M41" s="173"/>
      <c r="N41" s="173"/>
      <c r="O41" s="173"/>
      <c r="P41" s="174"/>
      <c r="Q41" s="175"/>
      <c r="R41" s="176" t="str">
        <f>IFERROR(Q41/(VLOOKUP(P41,Summary!$A$60:$C$76,2,FALSE))," ")</f>
        <v xml:space="preserve"> </v>
      </c>
      <c r="S41" s="174"/>
      <c r="T41" s="176" t="str">
        <f>IFERROR(S41/(VLOOKUP(P41,Summary!$A$60:$C$76,2,FALSE))," ")</f>
        <v xml:space="preserve"> </v>
      </c>
      <c r="U41" s="177">
        <f t="shared" si="8"/>
        <v>0</v>
      </c>
      <c r="X41" s="179" t="str">
        <f t="shared" si="9"/>
        <v>date not completed</v>
      </c>
      <c r="Y41" s="179" t="str">
        <f t="shared" si="10"/>
        <v>date not completed</v>
      </c>
      <c r="Z41" s="179">
        <f t="shared" si="11"/>
        <v>1</v>
      </c>
      <c r="AA41" s="256">
        <f t="shared" si="12"/>
        <v>0</v>
      </c>
      <c r="AB41" s="256" t="e">
        <f t="shared" si="13"/>
        <v>#VALUE!</v>
      </c>
      <c r="AC41" s="180">
        <v>0</v>
      </c>
      <c r="AD41" s="181">
        <f t="shared" si="14"/>
        <v>0</v>
      </c>
      <c r="AE41" s="665"/>
      <c r="AF41" s="666"/>
      <c r="AG41" s="667"/>
    </row>
    <row r="42" spans="1:33" s="178" customFormat="1" ht="22.5" customHeight="1" x14ac:dyDescent="0.3">
      <c r="A42" s="169">
        <f t="shared" si="7"/>
        <v>36</v>
      </c>
      <c r="B42" s="170"/>
      <c r="C42" s="171"/>
      <c r="D42" s="172"/>
      <c r="E42" s="173"/>
      <c r="F42" s="173"/>
      <c r="G42" s="172"/>
      <c r="H42" s="171"/>
      <c r="I42" s="172"/>
      <c r="J42" s="171"/>
      <c r="K42" s="172"/>
      <c r="L42" s="171"/>
      <c r="M42" s="173"/>
      <c r="N42" s="173"/>
      <c r="O42" s="173"/>
      <c r="P42" s="174"/>
      <c r="Q42" s="175"/>
      <c r="R42" s="176" t="str">
        <f>IFERROR(Q42/(VLOOKUP(P42,Summary!$A$60:$C$76,2,FALSE))," ")</f>
        <v xml:space="preserve"> </v>
      </c>
      <c r="S42" s="174"/>
      <c r="T42" s="176" t="str">
        <f>IFERROR(S42/(VLOOKUP(P42,Summary!$A$60:$C$76,2,FALSE))," ")</f>
        <v xml:space="preserve"> </v>
      </c>
      <c r="U42" s="177">
        <f t="shared" si="8"/>
        <v>0</v>
      </c>
      <c r="X42" s="179" t="str">
        <f t="shared" si="9"/>
        <v>date not completed</v>
      </c>
      <c r="Y42" s="179" t="str">
        <f t="shared" si="10"/>
        <v>date not completed</v>
      </c>
      <c r="Z42" s="179">
        <f t="shared" si="11"/>
        <v>1</v>
      </c>
      <c r="AA42" s="256">
        <f t="shared" si="12"/>
        <v>0</v>
      </c>
      <c r="AB42" s="256" t="e">
        <f t="shared" si="13"/>
        <v>#VALUE!</v>
      </c>
      <c r="AC42" s="180">
        <v>0</v>
      </c>
      <c r="AD42" s="181">
        <f t="shared" si="14"/>
        <v>0</v>
      </c>
      <c r="AE42" s="665"/>
      <c r="AF42" s="666"/>
      <c r="AG42" s="667"/>
    </row>
    <row r="43" spans="1:33" s="178" customFormat="1" ht="22.5" customHeight="1" x14ac:dyDescent="0.3">
      <c r="A43" s="169">
        <f t="shared" si="7"/>
        <v>37</v>
      </c>
      <c r="B43" s="170"/>
      <c r="C43" s="171"/>
      <c r="D43" s="172"/>
      <c r="E43" s="173"/>
      <c r="F43" s="173"/>
      <c r="G43" s="172"/>
      <c r="H43" s="171"/>
      <c r="I43" s="172"/>
      <c r="J43" s="171"/>
      <c r="K43" s="172"/>
      <c r="L43" s="171"/>
      <c r="M43" s="173"/>
      <c r="N43" s="173"/>
      <c r="O43" s="173"/>
      <c r="P43" s="174"/>
      <c r="Q43" s="175"/>
      <c r="R43" s="176" t="str">
        <f>IFERROR(Q43/(VLOOKUP(P43,Summary!$A$60:$C$76,2,FALSE))," ")</f>
        <v xml:space="preserve"> </v>
      </c>
      <c r="S43" s="174"/>
      <c r="T43" s="176" t="str">
        <f>IFERROR(S43/(VLOOKUP(P43,Summary!$A$60:$C$76,2,FALSE))," ")</f>
        <v xml:space="preserve"> </v>
      </c>
      <c r="U43" s="177">
        <f t="shared" si="8"/>
        <v>0</v>
      </c>
      <c r="X43" s="179" t="str">
        <f t="shared" si="9"/>
        <v>date not completed</v>
      </c>
      <c r="Y43" s="179" t="str">
        <f t="shared" si="10"/>
        <v>date not completed</v>
      </c>
      <c r="Z43" s="179">
        <f t="shared" si="11"/>
        <v>1</v>
      </c>
      <c r="AA43" s="256">
        <f t="shared" si="12"/>
        <v>0</v>
      </c>
      <c r="AB43" s="256" t="e">
        <f t="shared" si="13"/>
        <v>#VALUE!</v>
      </c>
      <c r="AC43" s="180">
        <v>0</v>
      </c>
      <c r="AD43" s="181">
        <f t="shared" si="14"/>
        <v>0</v>
      </c>
      <c r="AE43" s="665"/>
      <c r="AF43" s="666"/>
      <c r="AG43" s="667"/>
    </row>
    <row r="44" spans="1:33" s="178" customFormat="1" ht="22.5" customHeight="1" x14ac:dyDescent="0.3">
      <c r="A44" s="169">
        <f t="shared" si="7"/>
        <v>38</v>
      </c>
      <c r="B44" s="170"/>
      <c r="C44" s="171"/>
      <c r="D44" s="172"/>
      <c r="E44" s="173"/>
      <c r="F44" s="173"/>
      <c r="G44" s="172"/>
      <c r="H44" s="171"/>
      <c r="I44" s="172"/>
      <c r="J44" s="171"/>
      <c r="K44" s="172"/>
      <c r="L44" s="171"/>
      <c r="M44" s="173"/>
      <c r="N44" s="173"/>
      <c r="O44" s="173"/>
      <c r="P44" s="174"/>
      <c r="Q44" s="175"/>
      <c r="R44" s="176" t="str">
        <f>IFERROR(Q44/(VLOOKUP(P44,Summary!$A$60:$C$76,2,FALSE))," ")</f>
        <v xml:space="preserve"> </v>
      </c>
      <c r="S44" s="174"/>
      <c r="T44" s="176" t="str">
        <f>IFERROR(S44/(VLOOKUP(P44,Summary!$A$60:$C$76,2,FALSE))," ")</f>
        <v xml:space="preserve"> </v>
      </c>
      <c r="U44" s="177">
        <f t="shared" si="8"/>
        <v>0</v>
      </c>
      <c r="X44" s="179" t="str">
        <f t="shared" si="9"/>
        <v>date not completed</v>
      </c>
      <c r="Y44" s="179" t="str">
        <f t="shared" si="10"/>
        <v>date not completed</v>
      </c>
      <c r="Z44" s="179">
        <f t="shared" si="11"/>
        <v>1</v>
      </c>
      <c r="AA44" s="256">
        <f t="shared" si="12"/>
        <v>0</v>
      </c>
      <c r="AB44" s="256" t="e">
        <f t="shared" si="13"/>
        <v>#VALUE!</v>
      </c>
      <c r="AC44" s="180">
        <v>0</v>
      </c>
      <c r="AD44" s="181">
        <f t="shared" si="14"/>
        <v>0</v>
      </c>
      <c r="AE44" s="665"/>
      <c r="AF44" s="666"/>
      <c r="AG44" s="667"/>
    </row>
    <row r="45" spans="1:33" s="178" customFormat="1" ht="22.5" customHeight="1" x14ac:dyDescent="0.3">
      <c r="A45" s="169">
        <f t="shared" si="7"/>
        <v>39</v>
      </c>
      <c r="B45" s="170"/>
      <c r="C45" s="171"/>
      <c r="D45" s="172"/>
      <c r="E45" s="173"/>
      <c r="F45" s="173"/>
      <c r="G45" s="172"/>
      <c r="H45" s="171"/>
      <c r="I45" s="172"/>
      <c r="J45" s="171"/>
      <c r="K45" s="172"/>
      <c r="L45" s="171"/>
      <c r="M45" s="173"/>
      <c r="N45" s="173"/>
      <c r="O45" s="173"/>
      <c r="P45" s="174"/>
      <c r="Q45" s="175"/>
      <c r="R45" s="176" t="str">
        <f>IFERROR(Q45/(VLOOKUP(P45,Summary!$A$60:$C$76,2,FALSE))," ")</f>
        <v xml:space="preserve"> </v>
      </c>
      <c r="S45" s="174"/>
      <c r="T45" s="176" t="str">
        <f>IFERROR(S45/(VLOOKUP(P45,Summary!$A$60:$C$76,2,FALSE))," ")</f>
        <v xml:space="preserve"> </v>
      </c>
      <c r="U45" s="177">
        <f t="shared" si="8"/>
        <v>0</v>
      </c>
      <c r="X45" s="179" t="str">
        <f t="shared" si="9"/>
        <v>date not completed</v>
      </c>
      <c r="Y45" s="179" t="str">
        <f t="shared" si="10"/>
        <v>date not completed</v>
      </c>
      <c r="Z45" s="179">
        <f t="shared" si="11"/>
        <v>1</v>
      </c>
      <c r="AA45" s="256">
        <f t="shared" si="12"/>
        <v>0</v>
      </c>
      <c r="AB45" s="256" t="e">
        <f t="shared" si="13"/>
        <v>#VALUE!</v>
      </c>
      <c r="AC45" s="180">
        <v>0</v>
      </c>
      <c r="AD45" s="181">
        <f t="shared" si="14"/>
        <v>0</v>
      </c>
      <c r="AE45" s="665"/>
      <c r="AF45" s="666"/>
      <c r="AG45" s="667"/>
    </row>
    <row r="46" spans="1:33" s="178" customFormat="1" ht="22.5" customHeight="1" x14ac:dyDescent="0.3">
      <c r="A46" s="169">
        <f t="shared" si="7"/>
        <v>40</v>
      </c>
      <c r="B46" s="170"/>
      <c r="C46" s="171"/>
      <c r="D46" s="172"/>
      <c r="E46" s="173"/>
      <c r="F46" s="173"/>
      <c r="G46" s="172"/>
      <c r="H46" s="171"/>
      <c r="I46" s="172"/>
      <c r="J46" s="171"/>
      <c r="K46" s="172"/>
      <c r="L46" s="171"/>
      <c r="M46" s="173"/>
      <c r="N46" s="173"/>
      <c r="O46" s="173"/>
      <c r="P46" s="174"/>
      <c r="Q46" s="175"/>
      <c r="R46" s="176" t="str">
        <f>IFERROR(Q46/(VLOOKUP(P46,Summary!$A$60:$C$76,2,FALSE))," ")</f>
        <v xml:space="preserve"> </v>
      </c>
      <c r="S46" s="174"/>
      <c r="T46" s="176" t="str">
        <f>IFERROR(S46/(VLOOKUP(P46,Summary!$A$60:$C$76,2,FALSE))," ")</f>
        <v xml:space="preserve"> </v>
      </c>
      <c r="U46" s="177">
        <f t="shared" si="8"/>
        <v>0</v>
      </c>
      <c r="X46" s="179" t="str">
        <f t="shared" si="9"/>
        <v>date not completed</v>
      </c>
      <c r="Y46" s="179" t="str">
        <f t="shared" si="10"/>
        <v>date not completed</v>
      </c>
      <c r="Z46" s="179">
        <f t="shared" si="11"/>
        <v>1</v>
      </c>
      <c r="AA46" s="256">
        <f t="shared" si="12"/>
        <v>0</v>
      </c>
      <c r="AB46" s="256" t="e">
        <f t="shared" si="13"/>
        <v>#VALUE!</v>
      </c>
      <c r="AC46" s="180">
        <v>0</v>
      </c>
      <c r="AD46" s="181">
        <f t="shared" si="14"/>
        <v>0</v>
      </c>
      <c r="AE46" s="665"/>
      <c r="AF46" s="666"/>
      <c r="AG46" s="667"/>
    </row>
    <row r="47" spans="1:33" s="178" customFormat="1" ht="22.5" customHeight="1" x14ac:dyDescent="0.3">
      <c r="A47" s="169">
        <f t="shared" si="7"/>
        <v>41</v>
      </c>
      <c r="B47" s="170"/>
      <c r="C47" s="171"/>
      <c r="D47" s="172"/>
      <c r="E47" s="173"/>
      <c r="F47" s="173"/>
      <c r="G47" s="172"/>
      <c r="H47" s="171"/>
      <c r="I47" s="172"/>
      <c r="J47" s="171"/>
      <c r="K47" s="172"/>
      <c r="L47" s="171"/>
      <c r="M47" s="173"/>
      <c r="N47" s="173"/>
      <c r="O47" s="173"/>
      <c r="P47" s="174"/>
      <c r="Q47" s="175"/>
      <c r="R47" s="176" t="str">
        <f>IFERROR(Q47/(VLOOKUP(P47,Summary!$A$60:$C$76,2,FALSE))," ")</f>
        <v xml:space="preserve"> </v>
      </c>
      <c r="S47" s="174"/>
      <c r="T47" s="176" t="str">
        <f>IFERROR(S47/(VLOOKUP(P47,Summary!$A$60:$C$76,2,FALSE))," ")</f>
        <v xml:space="preserve"> </v>
      </c>
      <c r="U47" s="177">
        <f t="shared" si="8"/>
        <v>0</v>
      </c>
      <c r="X47" s="179" t="str">
        <f t="shared" si="9"/>
        <v>date not completed</v>
      </c>
      <c r="Y47" s="179" t="str">
        <f t="shared" si="10"/>
        <v>date not completed</v>
      </c>
      <c r="Z47" s="179">
        <f t="shared" si="11"/>
        <v>1</v>
      </c>
      <c r="AA47" s="256">
        <f t="shared" si="12"/>
        <v>0</v>
      </c>
      <c r="AB47" s="256" t="e">
        <f t="shared" si="13"/>
        <v>#VALUE!</v>
      </c>
      <c r="AC47" s="180">
        <v>0</v>
      </c>
      <c r="AD47" s="181">
        <f t="shared" si="14"/>
        <v>0</v>
      </c>
      <c r="AE47" s="665"/>
      <c r="AF47" s="666"/>
      <c r="AG47" s="667"/>
    </row>
    <row r="48" spans="1:33" s="178" customFormat="1" ht="22.5" customHeight="1" x14ac:dyDescent="0.3">
      <c r="A48" s="169">
        <f t="shared" si="7"/>
        <v>42</v>
      </c>
      <c r="B48" s="170"/>
      <c r="C48" s="171"/>
      <c r="D48" s="172"/>
      <c r="E48" s="173"/>
      <c r="F48" s="173"/>
      <c r="G48" s="172"/>
      <c r="H48" s="171"/>
      <c r="I48" s="172"/>
      <c r="J48" s="171"/>
      <c r="K48" s="172"/>
      <c r="L48" s="171"/>
      <c r="M48" s="173"/>
      <c r="N48" s="173"/>
      <c r="O48" s="173"/>
      <c r="P48" s="174"/>
      <c r="Q48" s="175"/>
      <c r="R48" s="176" t="str">
        <f>IFERROR(Q48/(VLOOKUP(P48,Summary!$A$60:$C$76,2,FALSE))," ")</f>
        <v xml:space="preserve"> </v>
      </c>
      <c r="S48" s="174"/>
      <c r="T48" s="176" t="str">
        <f>IFERROR(S48/(VLOOKUP(P48,Summary!$A$60:$C$76,2,FALSE))," ")</f>
        <v xml:space="preserve"> </v>
      </c>
      <c r="U48" s="177">
        <f t="shared" si="8"/>
        <v>0</v>
      </c>
      <c r="X48" s="179" t="str">
        <f t="shared" si="9"/>
        <v>date not completed</v>
      </c>
      <c r="Y48" s="179" t="str">
        <f t="shared" si="10"/>
        <v>date not completed</v>
      </c>
      <c r="Z48" s="179">
        <f t="shared" si="11"/>
        <v>1</v>
      </c>
      <c r="AA48" s="256">
        <f t="shared" si="12"/>
        <v>0</v>
      </c>
      <c r="AB48" s="256" t="e">
        <f t="shared" si="13"/>
        <v>#VALUE!</v>
      </c>
      <c r="AC48" s="180">
        <v>0</v>
      </c>
      <c r="AD48" s="181">
        <f t="shared" si="14"/>
        <v>0</v>
      </c>
      <c r="AE48" s="665"/>
      <c r="AF48" s="666"/>
      <c r="AG48" s="667"/>
    </row>
    <row r="49" spans="1:33" s="178" customFormat="1" ht="22.5" customHeight="1" x14ac:dyDescent="0.3">
      <c r="A49" s="169">
        <f t="shared" si="7"/>
        <v>43</v>
      </c>
      <c r="B49" s="170"/>
      <c r="C49" s="171"/>
      <c r="D49" s="172"/>
      <c r="E49" s="173"/>
      <c r="F49" s="173"/>
      <c r="G49" s="172"/>
      <c r="H49" s="171"/>
      <c r="I49" s="172"/>
      <c r="J49" s="171"/>
      <c r="K49" s="172"/>
      <c r="L49" s="171"/>
      <c r="M49" s="173"/>
      <c r="N49" s="173"/>
      <c r="O49" s="173"/>
      <c r="P49" s="174"/>
      <c r="Q49" s="175"/>
      <c r="R49" s="176" t="str">
        <f>IFERROR(Q49/(VLOOKUP(P49,Summary!$A$60:$C$76,2,FALSE))," ")</f>
        <v xml:space="preserve"> </v>
      </c>
      <c r="S49" s="174"/>
      <c r="T49" s="176" t="str">
        <f>IFERROR(S49/(VLOOKUP(P49,Summary!$A$60:$C$76,2,FALSE))," ")</f>
        <v xml:space="preserve"> </v>
      </c>
      <c r="U49" s="177">
        <f t="shared" si="8"/>
        <v>0</v>
      </c>
      <c r="X49" s="179" t="str">
        <f t="shared" si="9"/>
        <v>date not completed</v>
      </c>
      <c r="Y49" s="179" t="str">
        <f t="shared" si="10"/>
        <v>date not completed</v>
      </c>
      <c r="Z49" s="179">
        <f t="shared" si="11"/>
        <v>1</v>
      </c>
      <c r="AA49" s="256">
        <f t="shared" si="12"/>
        <v>0</v>
      </c>
      <c r="AB49" s="256" t="e">
        <f t="shared" si="13"/>
        <v>#VALUE!</v>
      </c>
      <c r="AC49" s="180">
        <v>0</v>
      </c>
      <c r="AD49" s="181">
        <f t="shared" si="14"/>
        <v>0</v>
      </c>
      <c r="AE49" s="665"/>
      <c r="AF49" s="666"/>
      <c r="AG49" s="667"/>
    </row>
    <row r="50" spans="1:33" s="178" customFormat="1" ht="22.5" customHeight="1" x14ac:dyDescent="0.3">
      <c r="A50" s="169">
        <f t="shared" si="7"/>
        <v>44</v>
      </c>
      <c r="B50" s="170"/>
      <c r="C50" s="171"/>
      <c r="D50" s="172"/>
      <c r="E50" s="173"/>
      <c r="F50" s="173"/>
      <c r="G50" s="172"/>
      <c r="H50" s="171"/>
      <c r="I50" s="172"/>
      <c r="J50" s="171"/>
      <c r="K50" s="172"/>
      <c r="L50" s="171"/>
      <c r="M50" s="173"/>
      <c r="N50" s="173"/>
      <c r="O50" s="173"/>
      <c r="P50" s="174"/>
      <c r="Q50" s="175"/>
      <c r="R50" s="176" t="str">
        <f>IFERROR(Q50/(VLOOKUP(P50,Summary!$A$60:$C$76,2,FALSE))," ")</f>
        <v xml:space="preserve"> </v>
      </c>
      <c r="S50" s="174"/>
      <c r="T50" s="176" t="str">
        <f>IFERROR(S50/(VLOOKUP(P50,Summary!$A$60:$C$76,2,FALSE))," ")</f>
        <v xml:space="preserve"> </v>
      </c>
      <c r="U50" s="177">
        <f t="shared" si="8"/>
        <v>0</v>
      </c>
      <c r="X50" s="179" t="str">
        <f t="shared" si="9"/>
        <v>date not completed</v>
      </c>
      <c r="Y50" s="179" t="str">
        <f t="shared" si="10"/>
        <v>date not completed</v>
      </c>
      <c r="Z50" s="179">
        <f t="shared" si="11"/>
        <v>1</v>
      </c>
      <c r="AA50" s="256">
        <f t="shared" si="12"/>
        <v>0</v>
      </c>
      <c r="AB50" s="256" t="e">
        <f t="shared" si="13"/>
        <v>#VALUE!</v>
      </c>
      <c r="AC50" s="180">
        <v>0</v>
      </c>
      <c r="AD50" s="181">
        <f t="shared" si="14"/>
        <v>0</v>
      </c>
      <c r="AE50" s="665"/>
      <c r="AF50" s="666"/>
      <c r="AG50" s="667"/>
    </row>
    <row r="51" spans="1:33" s="178" customFormat="1" ht="22.5" customHeight="1" x14ac:dyDescent="0.3">
      <c r="A51" s="169">
        <f t="shared" si="7"/>
        <v>45</v>
      </c>
      <c r="B51" s="170"/>
      <c r="C51" s="171"/>
      <c r="D51" s="172"/>
      <c r="E51" s="173"/>
      <c r="F51" s="173"/>
      <c r="G51" s="172"/>
      <c r="H51" s="171"/>
      <c r="I51" s="172"/>
      <c r="J51" s="171"/>
      <c r="K51" s="172"/>
      <c r="L51" s="171"/>
      <c r="M51" s="173"/>
      <c r="N51" s="173"/>
      <c r="O51" s="173"/>
      <c r="P51" s="174"/>
      <c r="Q51" s="175"/>
      <c r="R51" s="176" t="str">
        <f>IFERROR(Q51/(VLOOKUP(P51,Summary!$A$60:$C$76,2,FALSE))," ")</f>
        <v xml:space="preserve"> </v>
      </c>
      <c r="S51" s="174"/>
      <c r="T51" s="176" t="str">
        <f>IFERROR(S51/(VLOOKUP(P51,Summary!$A$60:$C$76,2,FALSE))," ")</f>
        <v xml:space="preserve"> </v>
      </c>
      <c r="U51" s="177">
        <f t="shared" si="8"/>
        <v>0</v>
      </c>
      <c r="X51" s="179" t="str">
        <f t="shared" si="9"/>
        <v>date not completed</v>
      </c>
      <c r="Y51" s="179" t="str">
        <f t="shared" si="10"/>
        <v>date not completed</v>
      </c>
      <c r="Z51" s="179">
        <f t="shared" si="11"/>
        <v>1</v>
      </c>
      <c r="AA51" s="256">
        <f t="shared" si="12"/>
        <v>0</v>
      </c>
      <c r="AB51" s="256" t="e">
        <f t="shared" si="13"/>
        <v>#VALUE!</v>
      </c>
      <c r="AC51" s="180">
        <v>0</v>
      </c>
      <c r="AD51" s="181">
        <f t="shared" si="14"/>
        <v>0</v>
      </c>
      <c r="AE51" s="665"/>
      <c r="AF51" s="666"/>
      <c r="AG51" s="667"/>
    </row>
    <row r="52" spans="1:33" s="178" customFormat="1" ht="22.5" customHeight="1" x14ac:dyDescent="0.3">
      <c r="A52" s="169">
        <f t="shared" si="7"/>
        <v>46</v>
      </c>
      <c r="B52" s="170"/>
      <c r="C52" s="171"/>
      <c r="D52" s="172"/>
      <c r="E52" s="173"/>
      <c r="F52" s="173"/>
      <c r="G52" s="172"/>
      <c r="H52" s="171"/>
      <c r="I52" s="172"/>
      <c r="J52" s="171"/>
      <c r="K52" s="172"/>
      <c r="L52" s="171"/>
      <c r="M52" s="173"/>
      <c r="N52" s="173"/>
      <c r="O52" s="173"/>
      <c r="P52" s="174"/>
      <c r="Q52" s="175"/>
      <c r="R52" s="176" t="str">
        <f>IFERROR(Q52/(VLOOKUP(P52,Summary!$A$60:$C$76,2,FALSE))," ")</f>
        <v xml:space="preserve"> </v>
      </c>
      <c r="S52" s="174"/>
      <c r="T52" s="176" t="str">
        <f>IFERROR(S52/(VLOOKUP(P52,Summary!$A$60:$C$76,2,FALSE))," ")</f>
        <v xml:space="preserve"> </v>
      </c>
      <c r="U52" s="177">
        <f t="shared" si="8"/>
        <v>0</v>
      </c>
      <c r="X52" s="179" t="str">
        <f t="shared" si="9"/>
        <v>date not completed</v>
      </c>
      <c r="Y52" s="179" t="str">
        <f t="shared" si="10"/>
        <v>date not completed</v>
      </c>
      <c r="Z52" s="179">
        <f t="shared" si="11"/>
        <v>1</v>
      </c>
      <c r="AA52" s="256">
        <f t="shared" si="12"/>
        <v>0</v>
      </c>
      <c r="AB52" s="256" t="e">
        <f t="shared" si="13"/>
        <v>#VALUE!</v>
      </c>
      <c r="AC52" s="180">
        <v>0</v>
      </c>
      <c r="AD52" s="181">
        <f t="shared" si="14"/>
        <v>0</v>
      </c>
      <c r="AE52" s="665"/>
      <c r="AF52" s="666"/>
      <c r="AG52" s="667"/>
    </row>
    <row r="53" spans="1:33" s="178" customFormat="1" ht="22.5" customHeight="1" x14ac:dyDescent="0.3">
      <c r="A53" s="169">
        <f t="shared" si="7"/>
        <v>47</v>
      </c>
      <c r="B53" s="170"/>
      <c r="C53" s="171"/>
      <c r="D53" s="172"/>
      <c r="E53" s="173"/>
      <c r="F53" s="173"/>
      <c r="G53" s="172"/>
      <c r="H53" s="171"/>
      <c r="I53" s="172"/>
      <c r="J53" s="171"/>
      <c r="K53" s="172"/>
      <c r="L53" s="171"/>
      <c r="M53" s="173"/>
      <c r="N53" s="173"/>
      <c r="O53" s="173"/>
      <c r="P53" s="174"/>
      <c r="Q53" s="175"/>
      <c r="R53" s="176" t="str">
        <f>IFERROR(Q53/(VLOOKUP(P53,Summary!$A$60:$C$76,2,FALSE))," ")</f>
        <v xml:space="preserve"> </v>
      </c>
      <c r="S53" s="174"/>
      <c r="T53" s="176" t="str">
        <f>IFERROR(S53/(VLOOKUP(P53,Summary!$A$60:$C$76,2,FALSE))," ")</f>
        <v xml:space="preserve"> </v>
      </c>
      <c r="U53" s="177">
        <f t="shared" si="8"/>
        <v>0</v>
      </c>
      <c r="X53" s="179" t="str">
        <f t="shared" si="9"/>
        <v>date not completed</v>
      </c>
      <c r="Y53" s="179" t="str">
        <f t="shared" si="10"/>
        <v>date not completed</v>
      </c>
      <c r="Z53" s="179">
        <f t="shared" si="11"/>
        <v>1</v>
      </c>
      <c r="AA53" s="256">
        <f t="shared" si="12"/>
        <v>0</v>
      </c>
      <c r="AB53" s="256" t="e">
        <f t="shared" si="13"/>
        <v>#VALUE!</v>
      </c>
      <c r="AC53" s="180">
        <v>0</v>
      </c>
      <c r="AD53" s="181">
        <f t="shared" si="14"/>
        <v>0</v>
      </c>
      <c r="AE53" s="665"/>
      <c r="AF53" s="666"/>
      <c r="AG53" s="667"/>
    </row>
    <row r="54" spans="1:33" s="178" customFormat="1" ht="22.5" customHeight="1" x14ac:dyDescent="0.3">
      <c r="A54" s="169">
        <f t="shared" si="7"/>
        <v>48</v>
      </c>
      <c r="B54" s="170"/>
      <c r="C54" s="171"/>
      <c r="D54" s="172"/>
      <c r="E54" s="173"/>
      <c r="F54" s="173"/>
      <c r="G54" s="172"/>
      <c r="H54" s="171"/>
      <c r="I54" s="172"/>
      <c r="J54" s="171"/>
      <c r="K54" s="172"/>
      <c r="L54" s="171"/>
      <c r="M54" s="173"/>
      <c r="N54" s="173"/>
      <c r="O54" s="173"/>
      <c r="P54" s="174"/>
      <c r="Q54" s="175"/>
      <c r="R54" s="176" t="str">
        <f>IFERROR(Q54/(VLOOKUP(P54,Summary!$A$60:$C$76,2,FALSE))," ")</f>
        <v xml:space="preserve"> </v>
      </c>
      <c r="S54" s="174"/>
      <c r="T54" s="176" t="str">
        <f>IFERROR(S54/(VLOOKUP(P54,Summary!$A$60:$C$76,2,FALSE))," ")</f>
        <v xml:space="preserve"> </v>
      </c>
      <c r="U54" s="177">
        <f t="shared" si="8"/>
        <v>0</v>
      </c>
      <c r="X54" s="179" t="str">
        <f t="shared" si="9"/>
        <v>date not completed</v>
      </c>
      <c r="Y54" s="179" t="str">
        <f t="shared" si="10"/>
        <v>date not completed</v>
      </c>
      <c r="Z54" s="179">
        <f t="shared" si="11"/>
        <v>1</v>
      </c>
      <c r="AA54" s="256">
        <f t="shared" si="12"/>
        <v>0</v>
      </c>
      <c r="AB54" s="256" t="e">
        <f t="shared" si="13"/>
        <v>#VALUE!</v>
      </c>
      <c r="AC54" s="180">
        <v>0</v>
      </c>
      <c r="AD54" s="181">
        <f t="shared" si="14"/>
        <v>0</v>
      </c>
      <c r="AE54" s="665"/>
      <c r="AF54" s="666"/>
      <c r="AG54" s="667"/>
    </row>
    <row r="55" spans="1:33" s="178" customFormat="1" ht="22.5" customHeight="1" x14ac:dyDescent="0.3">
      <c r="A55" s="169">
        <f t="shared" si="7"/>
        <v>49</v>
      </c>
      <c r="B55" s="170"/>
      <c r="C55" s="171"/>
      <c r="D55" s="172"/>
      <c r="E55" s="173"/>
      <c r="F55" s="173"/>
      <c r="G55" s="172"/>
      <c r="H55" s="171"/>
      <c r="I55" s="172"/>
      <c r="J55" s="171"/>
      <c r="K55" s="172"/>
      <c r="L55" s="171"/>
      <c r="M55" s="173"/>
      <c r="N55" s="173"/>
      <c r="O55" s="173"/>
      <c r="P55" s="174"/>
      <c r="Q55" s="175"/>
      <c r="R55" s="176" t="str">
        <f>IFERROR(Q55/(VLOOKUP(P55,Summary!$A$60:$C$76,2,FALSE))," ")</f>
        <v xml:space="preserve"> </v>
      </c>
      <c r="S55" s="174"/>
      <c r="T55" s="176" t="str">
        <f>IFERROR(S55/(VLOOKUP(P55,Summary!$A$60:$C$76,2,FALSE))," ")</f>
        <v xml:space="preserve"> </v>
      </c>
      <c r="U55" s="177">
        <f t="shared" si="8"/>
        <v>0</v>
      </c>
      <c r="X55" s="179" t="str">
        <f t="shared" si="9"/>
        <v>date not completed</v>
      </c>
      <c r="Y55" s="179" t="str">
        <f t="shared" si="10"/>
        <v>date not completed</v>
      </c>
      <c r="Z55" s="179">
        <f t="shared" si="11"/>
        <v>1</v>
      </c>
      <c r="AA55" s="256">
        <f t="shared" si="12"/>
        <v>0</v>
      </c>
      <c r="AB55" s="256" t="e">
        <f t="shared" si="13"/>
        <v>#VALUE!</v>
      </c>
      <c r="AC55" s="180">
        <v>0</v>
      </c>
      <c r="AD55" s="181">
        <f t="shared" si="14"/>
        <v>0</v>
      </c>
      <c r="AE55" s="665"/>
      <c r="AF55" s="666"/>
      <c r="AG55" s="667"/>
    </row>
    <row r="56" spans="1:33" s="178" customFormat="1" ht="22.5" customHeight="1" x14ac:dyDescent="0.3">
      <c r="A56" s="169">
        <f t="shared" si="7"/>
        <v>50</v>
      </c>
      <c r="B56" s="170"/>
      <c r="C56" s="171"/>
      <c r="D56" s="172"/>
      <c r="E56" s="173"/>
      <c r="F56" s="173"/>
      <c r="G56" s="172"/>
      <c r="H56" s="171"/>
      <c r="I56" s="172"/>
      <c r="J56" s="171"/>
      <c r="K56" s="172"/>
      <c r="L56" s="171"/>
      <c r="M56" s="173"/>
      <c r="N56" s="173"/>
      <c r="O56" s="173"/>
      <c r="P56" s="174"/>
      <c r="Q56" s="175"/>
      <c r="R56" s="176" t="str">
        <f>IFERROR(Q56/(VLOOKUP(P56,Summary!$A$60:$C$76,2,FALSE))," ")</f>
        <v xml:space="preserve"> </v>
      </c>
      <c r="S56" s="174"/>
      <c r="T56" s="176" t="str">
        <f>IFERROR(S56/(VLOOKUP(P56,Summary!$A$60:$C$76,2,FALSE))," ")</f>
        <v xml:space="preserve"> </v>
      </c>
      <c r="U56" s="177">
        <f t="shared" si="8"/>
        <v>0</v>
      </c>
      <c r="X56" s="179" t="str">
        <f t="shared" si="9"/>
        <v>date not completed</v>
      </c>
      <c r="Y56" s="179" t="str">
        <f t="shared" si="10"/>
        <v>date not completed</v>
      </c>
      <c r="Z56" s="179">
        <f t="shared" si="11"/>
        <v>1</v>
      </c>
      <c r="AA56" s="256">
        <f t="shared" si="12"/>
        <v>0</v>
      </c>
      <c r="AB56" s="256" t="e">
        <f t="shared" si="13"/>
        <v>#VALUE!</v>
      </c>
      <c r="AC56" s="180">
        <v>0</v>
      </c>
      <c r="AD56" s="181">
        <f t="shared" si="14"/>
        <v>0</v>
      </c>
      <c r="AE56" s="665"/>
      <c r="AF56" s="666"/>
      <c r="AG56" s="667"/>
    </row>
    <row r="57" spans="1:33" s="178" customFormat="1" ht="22.5" customHeight="1" x14ac:dyDescent="0.3">
      <c r="A57" s="169">
        <f t="shared" si="7"/>
        <v>51</v>
      </c>
      <c r="B57" s="170"/>
      <c r="C57" s="171"/>
      <c r="D57" s="172"/>
      <c r="E57" s="173"/>
      <c r="F57" s="173"/>
      <c r="G57" s="172"/>
      <c r="H57" s="171"/>
      <c r="I57" s="172"/>
      <c r="J57" s="171"/>
      <c r="K57" s="172"/>
      <c r="L57" s="171"/>
      <c r="M57" s="173"/>
      <c r="N57" s="173"/>
      <c r="O57" s="173"/>
      <c r="P57" s="174"/>
      <c r="Q57" s="175"/>
      <c r="R57" s="176" t="str">
        <f>IFERROR(Q57/(VLOOKUP(P57,Summary!$A$60:$C$76,2,FALSE))," ")</f>
        <v xml:space="preserve"> </v>
      </c>
      <c r="S57" s="174"/>
      <c r="T57" s="176" t="str">
        <f>IFERROR(S57/(VLOOKUP(P57,Summary!$A$60:$C$76,2,FALSE))," ")</f>
        <v xml:space="preserve"> </v>
      </c>
      <c r="U57" s="177">
        <f t="shared" si="8"/>
        <v>0</v>
      </c>
      <c r="X57" s="179" t="str">
        <f t="shared" si="9"/>
        <v>date not completed</v>
      </c>
      <c r="Y57" s="179" t="str">
        <f t="shared" si="10"/>
        <v>date not completed</v>
      </c>
      <c r="Z57" s="179">
        <f t="shared" si="11"/>
        <v>1</v>
      </c>
      <c r="AA57" s="256">
        <f t="shared" si="12"/>
        <v>0</v>
      </c>
      <c r="AB57" s="256" t="e">
        <f t="shared" si="13"/>
        <v>#VALUE!</v>
      </c>
      <c r="AC57" s="180">
        <v>0</v>
      </c>
      <c r="AD57" s="181">
        <f t="shared" si="14"/>
        <v>0</v>
      </c>
      <c r="AE57" s="665"/>
      <c r="AF57" s="666"/>
      <c r="AG57" s="667"/>
    </row>
    <row r="58" spans="1:33" s="178" customFormat="1" ht="22.5" customHeight="1" x14ac:dyDescent="0.3">
      <c r="A58" s="169">
        <f t="shared" si="7"/>
        <v>52</v>
      </c>
      <c r="B58" s="170"/>
      <c r="C58" s="171"/>
      <c r="D58" s="172"/>
      <c r="E58" s="173"/>
      <c r="F58" s="173"/>
      <c r="G58" s="172"/>
      <c r="H58" s="171"/>
      <c r="I58" s="172"/>
      <c r="J58" s="171"/>
      <c r="K58" s="172"/>
      <c r="L58" s="171"/>
      <c r="M58" s="173"/>
      <c r="N58" s="173"/>
      <c r="O58" s="173"/>
      <c r="P58" s="174"/>
      <c r="Q58" s="175"/>
      <c r="R58" s="176" t="str">
        <f>IFERROR(Q58/(VLOOKUP(P58,Summary!$A$60:$C$76,2,FALSE))," ")</f>
        <v xml:space="preserve"> </v>
      </c>
      <c r="S58" s="174"/>
      <c r="T58" s="176" t="str">
        <f>IFERROR(S58/(VLOOKUP(P58,Summary!$A$60:$C$76,2,FALSE))," ")</f>
        <v xml:space="preserve"> </v>
      </c>
      <c r="U58" s="177">
        <f t="shared" si="8"/>
        <v>0</v>
      </c>
      <c r="X58" s="179" t="str">
        <f t="shared" si="9"/>
        <v>date not completed</v>
      </c>
      <c r="Y58" s="179" t="str">
        <f t="shared" si="10"/>
        <v>date not completed</v>
      </c>
      <c r="Z58" s="179">
        <f t="shared" si="11"/>
        <v>1</v>
      </c>
      <c r="AA58" s="256">
        <f t="shared" si="12"/>
        <v>0</v>
      </c>
      <c r="AB58" s="256" t="e">
        <f t="shared" si="13"/>
        <v>#VALUE!</v>
      </c>
      <c r="AC58" s="180">
        <v>0</v>
      </c>
      <c r="AD58" s="181">
        <f t="shared" si="14"/>
        <v>0</v>
      </c>
      <c r="AE58" s="665"/>
      <c r="AF58" s="666"/>
      <c r="AG58" s="667"/>
    </row>
    <row r="59" spans="1:33" s="178" customFormat="1" ht="22.5" customHeight="1" x14ac:dyDescent="0.3">
      <c r="A59" s="169">
        <f t="shared" si="7"/>
        <v>53</v>
      </c>
      <c r="B59" s="170"/>
      <c r="C59" s="171"/>
      <c r="D59" s="172"/>
      <c r="E59" s="173"/>
      <c r="F59" s="173"/>
      <c r="G59" s="172"/>
      <c r="H59" s="171"/>
      <c r="I59" s="172"/>
      <c r="J59" s="171"/>
      <c r="K59" s="172"/>
      <c r="L59" s="171"/>
      <c r="M59" s="173"/>
      <c r="N59" s="173"/>
      <c r="O59" s="173"/>
      <c r="P59" s="174"/>
      <c r="Q59" s="175"/>
      <c r="R59" s="176" t="str">
        <f>IFERROR(Q59/(VLOOKUP(P59,Summary!$A$60:$C$76,2,FALSE))," ")</f>
        <v xml:space="preserve"> </v>
      </c>
      <c r="S59" s="174"/>
      <c r="T59" s="176" t="str">
        <f>IFERROR(S59/(VLOOKUP(P59,Summary!$A$60:$C$76,2,FALSE))," ")</f>
        <v xml:space="preserve"> </v>
      </c>
      <c r="U59" s="177">
        <f t="shared" si="8"/>
        <v>0</v>
      </c>
      <c r="X59" s="179" t="str">
        <f t="shared" si="9"/>
        <v>date not completed</v>
      </c>
      <c r="Y59" s="179" t="str">
        <f t="shared" si="10"/>
        <v>date not completed</v>
      </c>
      <c r="Z59" s="179">
        <f t="shared" si="11"/>
        <v>1</v>
      </c>
      <c r="AA59" s="256">
        <f t="shared" si="12"/>
        <v>0</v>
      </c>
      <c r="AB59" s="256" t="e">
        <f t="shared" si="13"/>
        <v>#VALUE!</v>
      </c>
      <c r="AC59" s="180">
        <v>0</v>
      </c>
      <c r="AD59" s="181">
        <f t="shared" si="14"/>
        <v>0</v>
      </c>
      <c r="AE59" s="665"/>
      <c r="AF59" s="666"/>
      <c r="AG59" s="667"/>
    </row>
    <row r="60" spans="1:33" s="178" customFormat="1" ht="22.5" customHeight="1" x14ac:dyDescent="0.3">
      <c r="A60" s="169">
        <f t="shared" si="7"/>
        <v>54</v>
      </c>
      <c r="B60" s="170"/>
      <c r="C60" s="171"/>
      <c r="D60" s="172"/>
      <c r="E60" s="173"/>
      <c r="F60" s="173"/>
      <c r="G60" s="172"/>
      <c r="H60" s="171"/>
      <c r="I60" s="172"/>
      <c r="J60" s="171"/>
      <c r="K60" s="172"/>
      <c r="L60" s="171"/>
      <c r="M60" s="173"/>
      <c r="N60" s="173"/>
      <c r="O60" s="173"/>
      <c r="P60" s="174"/>
      <c r="Q60" s="175"/>
      <c r="R60" s="176" t="str">
        <f>IFERROR(Q60/(VLOOKUP(P60,Summary!$A$60:$C$76,2,FALSE))," ")</f>
        <v xml:space="preserve"> </v>
      </c>
      <c r="S60" s="174"/>
      <c r="T60" s="176" t="str">
        <f>IFERROR(S60/(VLOOKUP(P60,Summary!$A$60:$C$76,2,FALSE))," ")</f>
        <v xml:space="preserve"> </v>
      </c>
      <c r="U60" s="177">
        <f t="shared" si="8"/>
        <v>0</v>
      </c>
      <c r="X60" s="179" t="str">
        <f t="shared" si="9"/>
        <v>date not completed</v>
      </c>
      <c r="Y60" s="179" t="str">
        <f t="shared" si="10"/>
        <v>date not completed</v>
      </c>
      <c r="Z60" s="179">
        <f t="shared" si="11"/>
        <v>1</v>
      </c>
      <c r="AA60" s="256">
        <f t="shared" si="12"/>
        <v>0</v>
      </c>
      <c r="AB60" s="256" t="e">
        <f t="shared" si="13"/>
        <v>#VALUE!</v>
      </c>
      <c r="AC60" s="180">
        <v>0</v>
      </c>
      <c r="AD60" s="181">
        <f t="shared" si="14"/>
        <v>0</v>
      </c>
      <c r="AE60" s="665"/>
      <c r="AF60" s="666"/>
      <c r="AG60" s="667"/>
    </row>
    <row r="61" spans="1:33" s="178" customFormat="1" ht="22.5" customHeight="1" x14ac:dyDescent="0.3">
      <c r="A61" s="169">
        <f t="shared" si="7"/>
        <v>55</v>
      </c>
      <c r="B61" s="170"/>
      <c r="C61" s="171"/>
      <c r="D61" s="172"/>
      <c r="E61" s="173"/>
      <c r="F61" s="173"/>
      <c r="G61" s="172"/>
      <c r="H61" s="171"/>
      <c r="I61" s="172"/>
      <c r="J61" s="171"/>
      <c r="K61" s="172"/>
      <c r="L61" s="171"/>
      <c r="M61" s="173"/>
      <c r="N61" s="173"/>
      <c r="O61" s="173"/>
      <c r="P61" s="174"/>
      <c r="Q61" s="175"/>
      <c r="R61" s="176" t="str">
        <f>IFERROR(Q61/(VLOOKUP(P61,Summary!$A$60:$C$76,2,FALSE))," ")</f>
        <v xml:space="preserve"> </v>
      </c>
      <c r="S61" s="174"/>
      <c r="T61" s="176" t="str">
        <f>IFERROR(S61/(VLOOKUP(P61,Summary!$A$60:$C$76,2,FALSE))," ")</f>
        <v xml:space="preserve"> </v>
      </c>
      <c r="U61" s="177">
        <f t="shared" si="8"/>
        <v>0</v>
      </c>
      <c r="X61" s="179" t="str">
        <f t="shared" si="9"/>
        <v>date not completed</v>
      </c>
      <c r="Y61" s="179" t="str">
        <f t="shared" si="10"/>
        <v>date not completed</v>
      </c>
      <c r="Z61" s="179">
        <f t="shared" si="11"/>
        <v>1</v>
      </c>
      <c r="AA61" s="256">
        <f t="shared" si="12"/>
        <v>0</v>
      </c>
      <c r="AB61" s="256" t="e">
        <f t="shared" si="13"/>
        <v>#VALUE!</v>
      </c>
      <c r="AC61" s="180">
        <v>0</v>
      </c>
      <c r="AD61" s="181">
        <f t="shared" si="14"/>
        <v>0</v>
      </c>
      <c r="AE61" s="665"/>
      <c r="AF61" s="666"/>
      <c r="AG61" s="667"/>
    </row>
    <row r="62" spans="1:33" s="178" customFormat="1" ht="22.5" customHeight="1" x14ac:dyDescent="0.3">
      <c r="A62" s="169">
        <f t="shared" si="7"/>
        <v>56</v>
      </c>
      <c r="B62" s="170"/>
      <c r="C62" s="171"/>
      <c r="D62" s="172"/>
      <c r="E62" s="173"/>
      <c r="F62" s="173"/>
      <c r="G62" s="172"/>
      <c r="H62" s="171"/>
      <c r="I62" s="172"/>
      <c r="J62" s="171"/>
      <c r="K62" s="172"/>
      <c r="L62" s="171"/>
      <c r="M62" s="173"/>
      <c r="N62" s="173"/>
      <c r="O62" s="173"/>
      <c r="P62" s="174"/>
      <c r="Q62" s="175"/>
      <c r="R62" s="176" t="str">
        <f>IFERROR(Q62/(VLOOKUP(P62,Summary!$A$60:$C$76,2,FALSE))," ")</f>
        <v xml:space="preserve"> </v>
      </c>
      <c r="S62" s="174"/>
      <c r="T62" s="176" t="str">
        <f>IFERROR(S62/(VLOOKUP(P62,Summary!$A$60:$C$76,2,FALSE))," ")</f>
        <v xml:space="preserve"> </v>
      </c>
      <c r="U62" s="177">
        <f t="shared" si="8"/>
        <v>0</v>
      </c>
      <c r="X62" s="179" t="str">
        <f t="shared" si="9"/>
        <v>date not completed</v>
      </c>
      <c r="Y62" s="179" t="str">
        <f t="shared" si="10"/>
        <v>date not completed</v>
      </c>
      <c r="Z62" s="179">
        <f t="shared" si="11"/>
        <v>1</v>
      </c>
      <c r="AA62" s="256">
        <f t="shared" si="12"/>
        <v>0</v>
      </c>
      <c r="AB62" s="256" t="e">
        <f t="shared" si="13"/>
        <v>#VALUE!</v>
      </c>
      <c r="AC62" s="180">
        <v>0</v>
      </c>
      <c r="AD62" s="181">
        <f t="shared" si="14"/>
        <v>0</v>
      </c>
      <c r="AE62" s="665"/>
      <c r="AF62" s="666"/>
      <c r="AG62" s="667"/>
    </row>
    <row r="63" spans="1:33" s="178" customFormat="1" ht="22.5" customHeight="1" x14ac:dyDescent="0.3">
      <c r="A63" s="169">
        <f t="shared" si="7"/>
        <v>57</v>
      </c>
      <c r="B63" s="170"/>
      <c r="C63" s="171"/>
      <c r="D63" s="172"/>
      <c r="E63" s="173"/>
      <c r="F63" s="173"/>
      <c r="G63" s="172"/>
      <c r="H63" s="171"/>
      <c r="I63" s="172"/>
      <c r="J63" s="171"/>
      <c r="K63" s="172"/>
      <c r="L63" s="171"/>
      <c r="M63" s="173"/>
      <c r="N63" s="173"/>
      <c r="O63" s="173"/>
      <c r="P63" s="174"/>
      <c r="Q63" s="175"/>
      <c r="R63" s="176" t="str">
        <f>IFERROR(Q63/(VLOOKUP(P63,Summary!$A$60:$C$76,2,FALSE))," ")</f>
        <v xml:space="preserve"> </v>
      </c>
      <c r="S63" s="174"/>
      <c r="T63" s="176" t="str">
        <f>IFERROR(S63/(VLOOKUP(P63,Summary!$A$60:$C$76,2,FALSE))," ")</f>
        <v xml:space="preserve"> </v>
      </c>
      <c r="U63" s="177">
        <f t="shared" si="8"/>
        <v>0</v>
      </c>
      <c r="X63" s="179" t="str">
        <f t="shared" si="9"/>
        <v>date not completed</v>
      </c>
      <c r="Y63" s="179" t="str">
        <f t="shared" si="10"/>
        <v>date not completed</v>
      </c>
      <c r="Z63" s="179">
        <f t="shared" si="11"/>
        <v>1</v>
      </c>
      <c r="AA63" s="256">
        <f t="shared" si="12"/>
        <v>0</v>
      </c>
      <c r="AB63" s="256" t="e">
        <f t="shared" si="13"/>
        <v>#VALUE!</v>
      </c>
      <c r="AC63" s="180">
        <v>0</v>
      </c>
      <c r="AD63" s="181">
        <f t="shared" si="14"/>
        <v>0</v>
      </c>
      <c r="AE63" s="665"/>
      <c r="AF63" s="666"/>
      <c r="AG63" s="667"/>
    </row>
    <row r="64" spans="1:33" s="178" customFormat="1" ht="22.5" customHeight="1" x14ac:dyDescent="0.3">
      <c r="A64" s="169">
        <f t="shared" si="7"/>
        <v>58</v>
      </c>
      <c r="B64" s="170"/>
      <c r="C64" s="171"/>
      <c r="D64" s="172"/>
      <c r="E64" s="173"/>
      <c r="F64" s="173"/>
      <c r="G64" s="172"/>
      <c r="H64" s="171"/>
      <c r="I64" s="172"/>
      <c r="J64" s="171"/>
      <c r="K64" s="172"/>
      <c r="L64" s="171"/>
      <c r="M64" s="173"/>
      <c r="N64" s="173"/>
      <c r="O64" s="173"/>
      <c r="P64" s="174"/>
      <c r="Q64" s="175"/>
      <c r="R64" s="176" t="str">
        <f>IFERROR(Q64/(VLOOKUP(P64,Summary!$A$60:$C$76,2,FALSE))," ")</f>
        <v xml:space="preserve"> </v>
      </c>
      <c r="S64" s="174"/>
      <c r="T64" s="176" t="str">
        <f>IFERROR(S64/(VLOOKUP(P64,Summary!$A$60:$C$76,2,FALSE))," ")</f>
        <v xml:space="preserve"> </v>
      </c>
      <c r="U64" s="177">
        <f t="shared" si="8"/>
        <v>0</v>
      </c>
      <c r="X64" s="179" t="str">
        <f t="shared" si="9"/>
        <v>date not completed</v>
      </c>
      <c r="Y64" s="179" t="str">
        <f t="shared" si="10"/>
        <v>date not completed</v>
      </c>
      <c r="Z64" s="179">
        <f t="shared" si="11"/>
        <v>1</v>
      </c>
      <c r="AA64" s="256">
        <f t="shared" si="12"/>
        <v>0</v>
      </c>
      <c r="AB64" s="256" t="e">
        <f t="shared" si="13"/>
        <v>#VALUE!</v>
      </c>
      <c r="AC64" s="180">
        <v>0</v>
      </c>
      <c r="AD64" s="181">
        <f t="shared" si="14"/>
        <v>0</v>
      </c>
      <c r="AE64" s="665"/>
      <c r="AF64" s="666"/>
      <c r="AG64" s="667"/>
    </row>
    <row r="65" spans="1:33" s="178" customFormat="1" ht="22.5" customHeight="1" x14ac:dyDescent="0.3">
      <c r="A65" s="169">
        <f t="shared" si="7"/>
        <v>59</v>
      </c>
      <c r="B65" s="170"/>
      <c r="C65" s="171"/>
      <c r="D65" s="172"/>
      <c r="E65" s="173"/>
      <c r="F65" s="173"/>
      <c r="G65" s="172"/>
      <c r="H65" s="171"/>
      <c r="I65" s="172"/>
      <c r="J65" s="171"/>
      <c r="K65" s="172"/>
      <c r="L65" s="171"/>
      <c r="M65" s="173"/>
      <c r="N65" s="173"/>
      <c r="O65" s="173"/>
      <c r="P65" s="174"/>
      <c r="Q65" s="175"/>
      <c r="R65" s="176" t="str">
        <f>IFERROR(Q65/(VLOOKUP(P65,Summary!$A$60:$C$76,2,FALSE))," ")</f>
        <v xml:space="preserve"> </v>
      </c>
      <c r="S65" s="174"/>
      <c r="T65" s="176" t="str">
        <f>IFERROR(S65/(VLOOKUP(P65,Summary!$A$60:$C$76,2,FALSE))," ")</f>
        <v xml:space="preserve"> </v>
      </c>
      <c r="U65" s="177">
        <f t="shared" si="8"/>
        <v>0</v>
      </c>
      <c r="X65" s="179" t="str">
        <f t="shared" si="9"/>
        <v>date not completed</v>
      </c>
      <c r="Y65" s="179" t="str">
        <f t="shared" si="10"/>
        <v>date not completed</v>
      </c>
      <c r="Z65" s="179">
        <f t="shared" si="11"/>
        <v>1</v>
      </c>
      <c r="AA65" s="256">
        <f t="shared" si="12"/>
        <v>0</v>
      </c>
      <c r="AB65" s="256" t="e">
        <f t="shared" si="13"/>
        <v>#VALUE!</v>
      </c>
      <c r="AC65" s="180">
        <v>0</v>
      </c>
      <c r="AD65" s="181">
        <f t="shared" si="14"/>
        <v>0</v>
      </c>
      <c r="AE65" s="665"/>
      <c r="AF65" s="666"/>
      <c r="AG65" s="667"/>
    </row>
    <row r="66" spans="1:33" s="178" customFormat="1" ht="22.5" customHeight="1" x14ac:dyDescent="0.3">
      <c r="A66" s="169">
        <f t="shared" si="7"/>
        <v>60</v>
      </c>
      <c r="B66" s="170"/>
      <c r="C66" s="171"/>
      <c r="D66" s="172"/>
      <c r="E66" s="173"/>
      <c r="F66" s="173"/>
      <c r="G66" s="172"/>
      <c r="H66" s="171"/>
      <c r="I66" s="172"/>
      <c r="J66" s="171"/>
      <c r="K66" s="172"/>
      <c r="L66" s="171"/>
      <c r="M66" s="173"/>
      <c r="N66" s="173"/>
      <c r="O66" s="173"/>
      <c r="P66" s="174"/>
      <c r="Q66" s="175"/>
      <c r="R66" s="176" t="str">
        <f>IFERROR(Q66/(VLOOKUP(P66,Summary!$A$60:$C$76,2,FALSE))," ")</f>
        <v xml:space="preserve"> </v>
      </c>
      <c r="S66" s="174"/>
      <c r="T66" s="176" t="str">
        <f>IFERROR(S66/(VLOOKUP(P66,Summary!$A$60:$C$76,2,FALSE))," ")</f>
        <v xml:space="preserve"> </v>
      </c>
      <c r="U66" s="177">
        <f t="shared" si="8"/>
        <v>0</v>
      </c>
      <c r="X66" s="179" t="str">
        <f t="shared" si="9"/>
        <v>date not completed</v>
      </c>
      <c r="Y66" s="179" t="str">
        <f t="shared" si="10"/>
        <v>date not completed</v>
      </c>
      <c r="Z66" s="179">
        <f t="shared" si="11"/>
        <v>1</v>
      </c>
      <c r="AA66" s="256">
        <f t="shared" si="12"/>
        <v>0</v>
      </c>
      <c r="AB66" s="256" t="e">
        <f t="shared" si="13"/>
        <v>#VALUE!</v>
      </c>
      <c r="AC66" s="180">
        <v>0</v>
      </c>
      <c r="AD66" s="181">
        <f t="shared" si="14"/>
        <v>0</v>
      </c>
      <c r="AE66" s="665"/>
      <c r="AF66" s="666"/>
      <c r="AG66" s="667"/>
    </row>
    <row r="67" spans="1:33" s="178" customFormat="1" ht="22.5" customHeight="1" x14ac:dyDescent="0.3">
      <c r="A67" s="169">
        <f t="shared" si="7"/>
        <v>61</v>
      </c>
      <c r="B67" s="170"/>
      <c r="C67" s="171"/>
      <c r="D67" s="172"/>
      <c r="E67" s="173"/>
      <c r="F67" s="173"/>
      <c r="G67" s="172"/>
      <c r="H67" s="171"/>
      <c r="I67" s="172"/>
      <c r="J67" s="171"/>
      <c r="K67" s="172"/>
      <c r="L67" s="171"/>
      <c r="M67" s="173"/>
      <c r="N67" s="173"/>
      <c r="O67" s="173"/>
      <c r="P67" s="174"/>
      <c r="Q67" s="175"/>
      <c r="R67" s="176" t="str">
        <f>IFERROR(Q67/(VLOOKUP(P67,Summary!$A$60:$C$76,2,FALSE))," ")</f>
        <v xml:space="preserve"> </v>
      </c>
      <c r="S67" s="174"/>
      <c r="T67" s="176" t="str">
        <f>IFERROR(S67/(VLOOKUP(P67,Summary!$A$60:$C$76,2,FALSE))," ")</f>
        <v xml:space="preserve"> </v>
      </c>
      <c r="U67" s="177">
        <f t="shared" si="8"/>
        <v>0</v>
      </c>
      <c r="X67" s="179" t="str">
        <f t="shared" si="9"/>
        <v>date not completed</v>
      </c>
      <c r="Y67" s="179" t="str">
        <f t="shared" si="10"/>
        <v>date not completed</v>
      </c>
      <c r="Z67" s="179">
        <f t="shared" si="11"/>
        <v>1</v>
      </c>
      <c r="AA67" s="256">
        <f t="shared" si="12"/>
        <v>0</v>
      </c>
      <c r="AB67" s="256" t="e">
        <f t="shared" si="13"/>
        <v>#VALUE!</v>
      </c>
      <c r="AC67" s="180">
        <v>0</v>
      </c>
      <c r="AD67" s="181">
        <f t="shared" si="14"/>
        <v>0</v>
      </c>
      <c r="AE67" s="665"/>
      <c r="AF67" s="666"/>
      <c r="AG67" s="667"/>
    </row>
    <row r="68" spans="1:33" s="178" customFormat="1" ht="22.5" customHeight="1" x14ac:dyDescent="0.3">
      <c r="A68" s="169">
        <f t="shared" si="7"/>
        <v>62</v>
      </c>
      <c r="B68" s="170"/>
      <c r="C68" s="171"/>
      <c r="D68" s="172"/>
      <c r="E68" s="173"/>
      <c r="F68" s="173"/>
      <c r="G68" s="172"/>
      <c r="H68" s="171"/>
      <c r="I68" s="172"/>
      <c r="J68" s="171"/>
      <c r="K68" s="172"/>
      <c r="L68" s="171"/>
      <c r="M68" s="173"/>
      <c r="N68" s="173"/>
      <c r="O68" s="173"/>
      <c r="P68" s="174"/>
      <c r="Q68" s="175"/>
      <c r="R68" s="176" t="str">
        <f>IFERROR(Q68/(VLOOKUP(P68,Summary!$A$60:$C$76,2,FALSE))," ")</f>
        <v xml:space="preserve"> </v>
      </c>
      <c r="S68" s="174"/>
      <c r="T68" s="176" t="str">
        <f>IFERROR(S68/(VLOOKUP(P68,Summary!$A$60:$C$76,2,FALSE))," ")</f>
        <v xml:space="preserve"> </v>
      </c>
      <c r="U68" s="177">
        <f t="shared" si="8"/>
        <v>0</v>
      </c>
      <c r="X68" s="179" t="str">
        <f t="shared" si="9"/>
        <v>date not completed</v>
      </c>
      <c r="Y68" s="179" t="str">
        <f t="shared" si="10"/>
        <v>date not completed</v>
      </c>
      <c r="Z68" s="179">
        <f t="shared" si="11"/>
        <v>1</v>
      </c>
      <c r="AA68" s="256">
        <f t="shared" si="12"/>
        <v>0</v>
      </c>
      <c r="AB68" s="256" t="e">
        <f t="shared" si="13"/>
        <v>#VALUE!</v>
      </c>
      <c r="AC68" s="180">
        <v>0</v>
      </c>
      <c r="AD68" s="181">
        <f t="shared" si="14"/>
        <v>0</v>
      </c>
      <c r="AE68" s="665"/>
      <c r="AF68" s="666"/>
      <c r="AG68" s="667"/>
    </row>
    <row r="69" spans="1:33" s="178" customFormat="1" ht="22.5" customHeight="1" x14ac:dyDescent="0.3">
      <c r="A69" s="169">
        <f t="shared" si="7"/>
        <v>63</v>
      </c>
      <c r="B69" s="170"/>
      <c r="C69" s="171"/>
      <c r="D69" s="172"/>
      <c r="E69" s="173"/>
      <c r="F69" s="173"/>
      <c r="G69" s="172"/>
      <c r="H69" s="171"/>
      <c r="I69" s="172"/>
      <c r="J69" s="171"/>
      <c r="K69" s="172"/>
      <c r="L69" s="171"/>
      <c r="M69" s="173"/>
      <c r="N69" s="173"/>
      <c r="O69" s="173"/>
      <c r="P69" s="174"/>
      <c r="Q69" s="175"/>
      <c r="R69" s="176" t="str">
        <f>IFERROR(Q69/(VLOOKUP(P69,Summary!$A$60:$C$76,2,FALSE))," ")</f>
        <v xml:space="preserve"> </v>
      </c>
      <c r="S69" s="174"/>
      <c r="T69" s="176" t="str">
        <f>IFERROR(S69/(VLOOKUP(P69,Summary!$A$60:$C$76,2,FALSE))," ")</f>
        <v xml:space="preserve"> </v>
      </c>
      <c r="U69" s="177">
        <f t="shared" si="8"/>
        <v>0</v>
      </c>
      <c r="X69" s="179" t="str">
        <f t="shared" si="9"/>
        <v>date not completed</v>
      </c>
      <c r="Y69" s="179" t="str">
        <f t="shared" si="10"/>
        <v>date not completed</v>
      </c>
      <c r="Z69" s="179">
        <f t="shared" si="11"/>
        <v>1</v>
      </c>
      <c r="AA69" s="256">
        <f t="shared" si="12"/>
        <v>0</v>
      </c>
      <c r="AB69" s="256" t="e">
        <f t="shared" si="13"/>
        <v>#VALUE!</v>
      </c>
      <c r="AC69" s="180">
        <v>0</v>
      </c>
      <c r="AD69" s="181">
        <f t="shared" si="14"/>
        <v>0</v>
      </c>
      <c r="AE69" s="665"/>
      <c r="AF69" s="666"/>
      <c r="AG69" s="667"/>
    </row>
    <row r="70" spans="1:33" s="178" customFormat="1" ht="22.5" customHeight="1" x14ac:dyDescent="0.3">
      <c r="A70" s="169">
        <f t="shared" si="7"/>
        <v>64</v>
      </c>
      <c r="B70" s="170"/>
      <c r="C70" s="171"/>
      <c r="D70" s="172"/>
      <c r="E70" s="173"/>
      <c r="F70" s="173"/>
      <c r="G70" s="172"/>
      <c r="H70" s="171"/>
      <c r="I70" s="172"/>
      <c r="J70" s="171"/>
      <c r="K70" s="172"/>
      <c r="L70" s="171"/>
      <c r="M70" s="173"/>
      <c r="N70" s="173"/>
      <c r="O70" s="173"/>
      <c r="P70" s="174"/>
      <c r="Q70" s="175"/>
      <c r="R70" s="176" t="str">
        <f>IFERROR(Q70/(VLOOKUP(P70,Summary!$A$60:$C$76,2,FALSE))," ")</f>
        <v xml:space="preserve"> </v>
      </c>
      <c r="S70" s="174"/>
      <c r="T70" s="176" t="str">
        <f>IFERROR(S70/(VLOOKUP(P70,Summary!$A$60:$C$76,2,FALSE))," ")</f>
        <v xml:space="preserve"> </v>
      </c>
      <c r="U70" s="177">
        <f t="shared" si="8"/>
        <v>0</v>
      </c>
      <c r="X70" s="179" t="str">
        <f t="shared" si="9"/>
        <v>date not completed</v>
      </c>
      <c r="Y70" s="179" t="str">
        <f t="shared" si="10"/>
        <v>date not completed</v>
      </c>
      <c r="Z70" s="179">
        <f t="shared" si="11"/>
        <v>1</v>
      </c>
      <c r="AA70" s="256">
        <f t="shared" si="12"/>
        <v>0</v>
      </c>
      <c r="AB70" s="256" t="e">
        <f t="shared" si="13"/>
        <v>#VALUE!</v>
      </c>
      <c r="AC70" s="180">
        <v>0</v>
      </c>
      <c r="AD70" s="181">
        <f t="shared" si="14"/>
        <v>0</v>
      </c>
      <c r="AE70" s="665"/>
      <c r="AF70" s="666"/>
      <c r="AG70" s="667"/>
    </row>
    <row r="71" spans="1:33" s="178" customFormat="1" ht="22.5" customHeight="1" x14ac:dyDescent="0.3">
      <c r="A71" s="169">
        <f t="shared" si="7"/>
        <v>65</v>
      </c>
      <c r="B71" s="170"/>
      <c r="C71" s="171"/>
      <c r="D71" s="172"/>
      <c r="E71" s="173"/>
      <c r="F71" s="173"/>
      <c r="G71" s="172"/>
      <c r="H71" s="171"/>
      <c r="I71" s="172"/>
      <c r="J71" s="171"/>
      <c r="K71" s="172"/>
      <c r="L71" s="171"/>
      <c r="M71" s="173"/>
      <c r="N71" s="173"/>
      <c r="O71" s="173"/>
      <c r="P71" s="174"/>
      <c r="Q71" s="175"/>
      <c r="R71" s="176" t="str">
        <f>IFERROR(Q71/(VLOOKUP(P71,Summary!$A$60:$C$76,2,FALSE))," ")</f>
        <v xml:space="preserve"> </v>
      </c>
      <c r="S71" s="174"/>
      <c r="T71" s="176" t="str">
        <f>IFERROR(S71/(VLOOKUP(P71,Summary!$A$60:$C$76,2,FALSE))," ")</f>
        <v xml:space="preserve"> </v>
      </c>
      <c r="U71" s="177">
        <f t="shared" si="8"/>
        <v>0</v>
      </c>
      <c r="X71" s="179" t="str">
        <f t="shared" si="9"/>
        <v>date not completed</v>
      </c>
      <c r="Y71" s="179" t="str">
        <f t="shared" si="10"/>
        <v>date not completed</v>
      </c>
      <c r="Z71" s="179">
        <f t="shared" si="11"/>
        <v>1</v>
      </c>
      <c r="AA71" s="256">
        <f t="shared" si="12"/>
        <v>0</v>
      </c>
      <c r="AB71" s="256" t="e">
        <f t="shared" si="13"/>
        <v>#VALUE!</v>
      </c>
      <c r="AC71" s="180">
        <v>0</v>
      </c>
      <c r="AD71" s="181">
        <f t="shared" si="14"/>
        <v>0</v>
      </c>
      <c r="AE71" s="665"/>
      <c r="AF71" s="666"/>
      <c r="AG71" s="667"/>
    </row>
    <row r="72" spans="1:33" s="178" customFormat="1" ht="22.5" customHeight="1" x14ac:dyDescent="0.3">
      <c r="A72" s="169">
        <f t="shared" si="7"/>
        <v>66</v>
      </c>
      <c r="B72" s="170"/>
      <c r="C72" s="171"/>
      <c r="D72" s="172"/>
      <c r="E72" s="173"/>
      <c r="F72" s="173"/>
      <c r="G72" s="172"/>
      <c r="H72" s="171"/>
      <c r="I72" s="172"/>
      <c r="J72" s="171"/>
      <c r="K72" s="172"/>
      <c r="L72" s="171"/>
      <c r="M72" s="173"/>
      <c r="N72" s="173"/>
      <c r="O72" s="173"/>
      <c r="P72" s="174"/>
      <c r="Q72" s="175"/>
      <c r="R72" s="176" t="str">
        <f>IFERROR(Q72/(VLOOKUP(P72,Summary!$A$60:$C$76,2,FALSE))," ")</f>
        <v xml:space="preserve"> </v>
      </c>
      <c r="S72" s="174"/>
      <c r="T72" s="176" t="str">
        <f>IFERROR(S72/(VLOOKUP(P72,Summary!$A$60:$C$76,2,FALSE))," ")</f>
        <v xml:space="preserve"> </v>
      </c>
      <c r="U72" s="177">
        <f t="shared" si="8"/>
        <v>0</v>
      </c>
      <c r="X72" s="179" t="str">
        <f t="shared" si="9"/>
        <v>date not completed</v>
      </c>
      <c r="Y72" s="179" t="str">
        <f t="shared" si="10"/>
        <v>date not completed</v>
      </c>
      <c r="Z72" s="179">
        <f t="shared" si="11"/>
        <v>1</v>
      </c>
      <c r="AA72" s="256">
        <f t="shared" si="12"/>
        <v>0</v>
      </c>
      <c r="AB72" s="256" t="e">
        <f t="shared" si="13"/>
        <v>#VALUE!</v>
      </c>
      <c r="AC72" s="180">
        <v>0</v>
      </c>
      <c r="AD72" s="181">
        <f t="shared" si="14"/>
        <v>0</v>
      </c>
      <c r="AE72" s="665"/>
      <c r="AF72" s="666"/>
      <c r="AG72" s="667"/>
    </row>
    <row r="73" spans="1:33" s="178" customFormat="1" ht="22.5" customHeight="1" x14ac:dyDescent="0.3">
      <c r="A73" s="169">
        <f t="shared" ref="A73:A136" si="15">+A72+1</f>
        <v>67</v>
      </c>
      <c r="B73" s="170"/>
      <c r="C73" s="171"/>
      <c r="D73" s="172"/>
      <c r="E73" s="173"/>
      <c r="F73" s="173"/>
      <c r="G73" s="172"/>
      <c r="H73" s="171"/>
      <c r="I73" s="172"/>
      <c r="J73" s="171"/>
      <c r="K73" s="172"/>
      <c r="L73" s="171"/>
      <c r="M73" s="173"/>
      <c r="N73" s="173"/>
      <c r="O73" s="173"/>
      <c r="P73" s="174"/>
      <c r="Q73" s="175"/>
      <c r="R73" s="176" t="str">
        <f>IFERROR(Q73/(VLOOKUP(P73,Summary!$A$60:$C$76,2,FALSE))," ")</f>
        <v xml:space="preserve"> </v>
      </c>
      <c r="S73" s="174"/>
      <c r="T73" s="176" t="str">
        <f>IFERROR(S73/(VLOOKUP(P73,Summary!$A$60:$C$76,2,FALSE))," ")</f>
        <v xml:space="preserve"> </v>
      </c>
      <c r="U73" s="177">
        <f t="shared" ref="U73:U136" si="16">IF(C73="",0,(IF(OR(C73="",D73="",K73="",J73="",L73="",M73="",N73=""),"FILL ALL FIELDS",R73+T73)))</f>
        <v>0</v>
      </c>
      <c r="X73" s="179" t="str">
        <f t="shared" ref="X73:X136" si="17">+IF(OR(E73=0,F73=0),"date not completed",IF(E73&lt;=F73,IF(AND($AF$3&lt;=E73),"ok","to be checked"),"start date after than end date"))</f>
        <v>date not completed</v>
      </c>
      <c r="Y73" s="179" t="str">
        <f t="shared" ref="Y73:Y136" si="18">+IF(OR(E73=0,F73=0),"date not completed",IF(F73&gt;=E73,IF(AND($AH$3&gt;=F73),"ok","to be checked"),"end date before than end date"))</f>
        <v>date not completed</v>
      </c>
      <c r="Z73" s="179">
        <f t="shared" ref="Z73:Z136" si="19">+F73-E73+1</f>
        <v>1</v>
      </c>
      <c r="AA73" s="256">
        <f t="shared" ref="AA73:AA136" si="20">+N73-M73</f>
        <v>0</v>
      </c>
      <c r="AB73" s="256" t="e">
        <f t="shared" ref="AB73:AB136" si="21">+T73/Z73</f>
        <v>#VALUE!</v>
      </c>
      <c r="AC73" s="180">
        <v>0</v>
      </c>
      <c r="AD73" s="181">
        <f t="shared" ref="AD73:AD136" si="22">IFERROR(ROUND(AC73*(T73/Z73),2),0)</f>
        <v>0</v>
      </c>
      <c r="AE73" s="665"/>
      <c r="AF73" s="666"/>
      <c r="AG73" s="667"/>
    </row>
    <row r="74" spans="1:33" s="178" customFormat="1" ht="22.5" customHeight="1" x14ac:dyDescent="0.3">
      <c r="A74" s="169">
        <f t="shared" si="15"/>
        <v>68</v>
      </c>
      <c r="B74" s="170"/>
      <c r="C74" s="171"/>
      <c r="D74" s="172"/>
      <c r="E74" s="173"/>
      <c r="F74" s="173"/>
      <c r="G74" s="172"/>
      <c r="H74" s="171"/>
      <c r="I74" s="172"/>
      <c r="J74" s="171"/>
      <c r="K74" s="172"/>
      <c r="L74" s="171"/>
      <c r="M74" s="173"/>
      <c r="N74" s="173"/>
      <c r="O74" s="173"/>
      <c r="P74" s="174"/>
      <c r="Q74" s="175"/>
      <c r="R74" s="176" t="str">
        <f>IFERROR(Q74/(VLOOKUP(P74,Summary!$A$60:$C$76,2,FALSE))," ")</f>
        <v xml:space="preserve"> </v>
      </c>
      <c r="S74" s="174"/>
      <c r="T74" s="176" t="str">
        <f>IFERROR(S74/(VLOOKUP(P74,Summary!$A$60:$C$76,2,FALSE))," ")</f>
        <v xml:space="preserve"> </v>
      </c>
      <c r="U74" s="177">
        <f t="shared" si="16"/>
        <v>0</v>
      </c>
      <c r="X74" s="179" t="str">
        <f t="shared" si="17"/>
        <v>date not completed</v>
      </c>
      <c r="Y74" s="179" t="str">
        <f t="shared" si="18"/>
        <v>date not completed</v>
      </c>
      <c r="Z74" s="179">
        <f t="shared" si="19"/>
        <v>1</v>
      </c>
      <c r="AA74" s="256">
        <f t="shared" si="20"/>
        <v>0</v>
      </c>
      <c r="AB74" s="256" t="e">
        <f t="shared" si="21"/>
        <v>#VALUE!</v>
      </c>
      <c r="AC74" s="180">
        <v>0</v>
      </c>
      <c r="AD74" s="181">
        <f t="shared" si="22"/>
        <v>0</v>
      </c>
      <c r="AE74" s="665"/>
      <c r="AF74" s="666"/>
      <c r="AG74" s="667"/>
    </row>
    <row r="75" spans="1:33" s="178" customFormat="1" ht="22.5" customHeight="1" x14ac:dyDescent="0.3">
      <c r="A75" s="169">
        <f t="shared" si="15"/>
        <v>69</v>
      </c>
      <c r="B75" s="170"/>
      <c r="C75" s="171"/>
      <c r="D75" s="172"/>
      <c r="E75" s="173"/>
      <c r="F75" s="173"/>
      <c r="G75" s="172"/>
      <c r="H75" s="171"/>
      <c r="I75" s="172"/>
      <c r="J75" s="171"/>
      <c r="K75" s="172"/>
      <c r="L75" s="171"/>
      <c r="M75" s="173"/>
      <c r="N75" s="173"/>
      <c r="O75" s="173"/>
      <c r="P75" s="174"/>
      <c r="Q75" s="175"/>
      <c r="R75" s="176" t="str">
        <f>IFERROR(Q75/(VLOOKUP(P75,Summary!$A$60:$C$76,2,FALSE))," ")</f>
        <v xml:space="preserve"> </v>
      </c>
      <c r="S75" s="174"/>
      <c r="T75" s="176" t="str">
        <f>IFERROR(S75/(VLOOKUP(P75,Summary!$A$60:$C$76,2,FALSE))," ")</f>
        <v xml:space="preserve"> </v>
      </c>
      <c r="U75" s="177">
        <f t="shared" si="16"/>
        <v>0</v>
      </c>
      <c r="X75" s="179" t="str">
        <f t="shared" si="17"/>
        <v>date not completed</v>
      </c>
      <c r="Y75" s="179" t="str">
        <f t="shared" si="18"/>
        <v>date not completed</v>
      </c>
      <c r="Z75" s="179">
        <f t="shared" si="19"/>
        <v>1</v>
      </c>
      <c r="AA75" s="256">
        <f t="shared" si="20"/>
        <v>0</v>
      </c>
      <c r="AB75" s="256" t="e">
        <f t="shared" si="21"/>
        <v>#VALUE!</v>
      </c>
      <c r="AC75" s="180">
        <v>0</v>
      </c>
      <c r="AD75" s="181">
        <f t="shared" si="22"/>
        <v>0</v>
      </c>
      <c r="AE75" s="665"/>
      <c r="AF75" s="666"/>
      <c r="AG75" s="667"/>
    </row>
    <row r="76" spans="1:33" s="178" customFormat="1" ht="22.5" customHeight="1" x14ac:dyDescent="0.3">
      <c r="A76" s="169">
        <f t="shared" si="15"/>
        <v>70</v>
      </c>
      <c r="B76" s="170"/>
      <c r="C76" s="171"/>
      <c r="D76" s="172"/>
      <c r="E76" s="173"/>
      <c r="F76" s="173"/>
      <c r="G76" s="172"/>
      <c r="H76" s="171"/>
      <c r="I76" s="172"/>
      <c r="J76" s="171"/>
      <c r="K76" s="172"/>
      <c r="L76" s="171"/>
      <c r="M76" s="173"/>
      <c r="N76" s="173"/>
      <c r="O76" s="173"/>
      <c r="P76" s="174"/>
      <c r="Q76" s="175"/>
      <c r="R76" s="176" t="str">
        <f>IFERROR(Q76/(VLOOKUP(P76,Summary!$A$60:$C$76,2,FALSE))," ")</f>
        <v xml:space="preserve"> </v>
      </c>
      <c r="S76" s="174"/>
      <c r="T76" s="176" t="str">
        <f>IFERROR(S76/(VLOOKUP(P76,Summary!$A$60:$C$76,2,FALSE))," ")</f>
        <v xml:space="preserve"> </v>
      </c>
      <c r="U76" s="177">
        <f t="shared" si="16"/>
        <v>0</v>
      </c>
      <c r="X76" s="179" t="str">
        <f t="shared" si="17"/>
        <v>date not completed</v>
      </c>
      <c r="Y76" s="179" t="str">
        <f t="shared" si="18"/>
        <v>date not completed</v>
      </c>
      <c r="Z76" s="179">
        <f t="shared" si="19"/>
        <v>1</v>
      </c>
      <c r="AA76" s="256">
        <f t="shared" si="20"/>
        <v>0</v>
      </c>
      <c r="AB76" s="256" t="e">
        <f t="shared" si="21"/>
        <v>#VALUE!</v>
      </c>
      <c r="AC76" s="180">
        <v>0</v>
      </c>
      <c r="AD76" s="181">
        <f t="shared" si="22"/>
        <v>0</v>
      </c>
      <c r="AE76" s="665"/>
      <c r="AF76" s="666"/>
      <c r="AG76" s="667"/>
    </row>
    <row r="77" spans="1:33" s="178" customFormat="1" ht="22.5" customHeight="1" x14ac:dyDescent="0.3">
      <c r="A77" s="169">
        <f t="shared" si="15"/>
        <v>71</v>
      </c>
      <c r="B77" s="170"/>
      <c r="C77" s="171"/>
      <c r="D77" s="172"/>
      <c r="E77" s="173"/>
      <c r="F77" s="173"/>
      <c r="G77" s="172"/>
      <c r="H77" s="171"/>
      <c r="I77" s="172"/>
      <c r="J77" s="171"/>
      <c r="K77" s="172"/>
      <c r="L77" s="171"/>
      <c r="M77" s="173"/>
      <c r="N77" s="173"/>
      <c r="O77" s="173"/>
      <c r="P77" s="174"/>
      <c r="Q77" s="175"/>
      <c r="R77" s="176" t="str">
        <f>IFERROR(Q77/(VLOOKUP(P77,Summary!$A$60:$C$76,2,FALSE))," ")</f>
        <v xml:space="preserve"> </v>
      </c>
      <c r="S77" s="174"/>
      <c r="T77" s="176" t="str">
        <f>IFERROR(S77/(VLOOKUP(P77,Summary!$A$60:$C$76,2,FALSE))," ")</f>
        <v xml:space="preserve"> </v>
      </c>
      <c r="U77" s="177">
        <f t="shared" si="16"/>
        <v>0</v>
      </c>
      <c r="X77" s="179" t="str">
        <f t="shared" si="17"/>
        <v>date not completed</v>
      </c>
      <c r="Y77" s="179" t="str">
        <f t="shared" si="18"/>
        <v>date not completed</v>
      </c>
      <c r="Z77" s="179">
        <f t="shared" si="19"/>
        <v>1</v>
      </c>
      <c r="AA77" s="256">
        <f t="shared" si="20"/>
        <v>0</v>
      </c>
      <c r="AB77" s="256" t="e">
        <f t="shared" si="21"/>
        <v>#VALUE!</v>
      </c>
      <c r="AC77" s="180">
        <v>0</v>
      </c>
      <c r="AD77" s="181">
        <f t="shared" si="22"/>
        <v>0</v>
      </c>
      <c r="AE77" s="665"/>
      <c r="AF77" s="666"/>
      <c r="AG77" s="667"/>
    </row>
    <row r="78" spans="1:33" s="178" customFormat="1" ht="22.5" customHeight="1" x14ac:dyDescent="0.3">
      <c r="A78" s="169">
        <f t="shared" si="15"/>
        <v>72</v>
      </c>
      <c r="B78" s="170"/>
      <c r="C78" s="171"/>
      <c r="D78" s="172"/>
      <c r="E78" s="173"/>
      <c r="F78" s="173"/>
      <c r="G78" s="172"/>
      <c r="H78" s="171"/>
      <c r="I78" s="172"/>
      <c r="J78" s="171"/>
      <c r="K78" s="172"/>
      <c r="L78" s="171"/>
      <c r="M78" s="173"/>
      <c r="N78" s="173"/>
      <c r="O78" s="173"/>
      <c r="P78" s="174"/>
      <c r="Q78" s="175"/>
      <c r="R78" s="176" t="str">
        <f>IFERROR(Q78/(VLOOKUP(P78,Summary!$A$60:$C$76,2,FALSE))," ")</f>
        <v xml:space="preserve"> </v>
      </c>
      <c r="S78" s="174"/>
      <c r="T78" s="176" t="str">
        <f>IFERROR(S78/(VLOOKUP(P78,Summary!$A$60:$C$76,2,FALSE))," ")</f>
        <v xml:space="preserve"> </v>
      </c>
      <c r="U78" s="177">
        <f t="shared" si="16"/>
        <v>0</v>
      </c>
      <c r="X78" s="179" t="str">
        <f t="shared" si="17"/>
        <v>date not completed</v>
      </c>
      <c r="Y78" s="179" t="str">
        <f t="shared" si="18"/>
        <v>date not completed</v>
      </c>
      <c r="Z78" s="179">
        <f t="shared" si="19"/>
        <v>1</v>
      </c>
      <c r="AA78" s="256">
        <f t="shared" si="20"/>
        <v>0</v>
      </c>
      <c r="AB78" s="256" t="e">
        <f t="shared" si="21"/>
        <v>#VALUE!</v>
      </c>
      <c r="AC78" s="180">
        <v>0</v>
      </c>
      <c r="AD78" s="181">
        <f t="shared" si="22"/>
        <v>0</v>
      </c>
      <c r="AE78" s="665"/>
      <c r="AF78" s="666"/>
      <c r="AG78" s="667"/>
    </row>
    <row r="79" spans="1:33" s="178" customFormat="1" ht="22.5" customHeight="1" x14ac:dyDescent="0.3">
      <c r="A79" s="169">
        <f t="shared" si="15"/>
        <v>73</v>
      </c>
      <c r="B79" s="170"/>
      <c r="C79" s="171"/>
      <c r="D79" s="172"/>
      <c r="E79" s="173"/>
      <c r="F79" s="173"/>
      <c r="G79" s="172"/>
      <c r="H79" s="171"/>
      <c r="I79" s="172"/>
      <c r="J79" s="171"/>
      <c r="K79" s="172"/>
      <c r="L79" s="171"/>
      <c r="M79" s="173"/>
      <c r="N79" s="173"/>
      <c r="O79" s="173"/>
      <c r="P79" s="174"/>
      <c r="Q79" s="175"/>
      <c r="R79" s="176" t="str">
        <f>IFERROR(Q79/(VLOOKUP(P79,Summary!$A$60:$C$76,2,FALSE))," ")</f>
        <v xml:space="preserve"> </v>
      </c>
      <c r="S79" s="174"/>
      <c r="T79" s="176" t="str">
        <f>IFERROR(S79/(VLOOKUP(P79,Summary!$A$60:$C$76,2,FALSE))," ")</f>
        <v xml:space="preserve"> </v>
      </c>
      <c r="U79" s="177">
        <f t="shared" si="16"/>
        <v>0</v>
      </c>
      <c r="X79" s="179" t="str">
        <f t="shared" si="17"/>
        <v>date not completed</v>
      </c>
      <c r="Y79" s="179" t="str">
        <f t="shared" si="18"/>
        <v>date not completed</v>
      </c>
      <c r="Z79" s="179">
        <f t="shared" si="19"/>
        <v>1</v>
      </c>
      <c r="AA79" s="256">
        <f t="shared" si="20"/>
        <v>0</v>
      </c>
      <c r="AB79" s="256" t="e">
        <f t="shared" si="21"/>
        <v>#VALUE!</v>
      </c>
      <c r="AC79" s="180">
        <v>0</v>
      </c>
      <c r="AD79" s="181">
        <f t="shared" si="22"/>
        <v>0</v>
      </c>
      <c r="AE79" s="665"/>
      <c r="AF79" s="666"/>
      <c r="AG79" s="667"/>
    </row>
    <row r="80" spans="1:33" s="178" customFormat="1" ht="22.5" customHeight="1" x14ac:dyDescent="0.3">
      <c r="A80" s="169">
        <f t="shared" si="15"/>
        <v>74</v>
      </c>
      <c r="B80" s="170"/>
      <c r="C80" s="171"/>
      <c r="D80" s="172"/>
      <c r="E80" s="173"/>
      <c r="F80" s="173"/>
      <c r="G80" s="172"/>
      <c r="H80" s="171"/>
      <c r="I80" s="172"/>
      <c r="J80" s="171"/>
      <c r="K80" s="172"/>
      <c r="L80" s="171"/>
      <c r="M80" s="173"/>
      <c r="N80" s="173"/>
      <c r="O80" s="173"/>
      <c r="P80" s="174"/>
      <c r="Q80" s="175"/>
      <c r="R80" s="176" t="str">
        <f>IFERROR(Q80/(VLOOKUP(P80,Summary!$A$60:$C$76,2,FALSE))," ")</f>
        <v xml:space="preserve"> </v>
      </c>
      <c r="S80" s="174"/>
      <c r="T80" s="176" t="str">
        <f>IFERROR(S80/(VLOOKUP(P80,Summary!$A$60:$C$76,2,FALSE))," ")</f>
        <v xml:space="preserve"> </v>
      </c>
      <c r="U80" s="177">
        <f t="shared" si="16"/>
        <v>0</v>
      </c>
      <c r="X80" s="179" t="str">
        <f t="shared" si="17"/>
        <v>date not completed</v>
      </c>
      <c r="Y80" s="179" t="str">
        <f t="shared" si="18"/>
        <v>date not completed</v>
      </c>
      <c r="Z80" s="179">
        <f t="shared" si="19"/>
        <v>1</v>
      </c>
      <c r="AA80" s="256">
        <f t="shared" si="20"/>
        <v>0</v>
      </c>
      <c r="AB80" s="256" t="e">
        <f t="shared" si="21"/>
        <v>#VALUE!</v>
      </c>
      <c r="AC80" s="180">
        <v>0</v>
      </c>
      <c r="AD80" s="181">
        <f t="shared" si="22"/>
        <v>0</v>
      </c>
      <c r="AE80" s="665"/>
      <c r="AF80" s="666"/>
      <c r="AG80" s="667"/>
    </row>
    <row r="81" spans="1:33" s="178" customFormat="1" ht="22.5" customHeight="1" x14ac:dyDescent="0.3">
      <c r="A81" s="169">
        <f t="shared" si="15"/>
        <v>75</v>
      </c>
      <c r="B81" s="170"/>
      <c r="C81" s="171"/>
      <c r="D81" s="172"/>
      <c r="E81" s="173"/>
      <c r="F81" s="173"/>
      <c r="G81" s="172"/>
      <c r="H81" s="171"/>
      <c r="I81" s="172"/>
      <c r="J81" s="171"/>
      <c r="K81" s="172"/>
      <c r="L81" s="171"/>
      <c r="M81" s="173"/>
      <c r="N81" s="173"/>
      <c r="O81" s="173"/>
      <c r="P81" s="174"/>
      <c r="Q81" s="175"/>
      <c r="R81" s="176" t="str">
        <f>IFERROR(Q81/(VLOOKUP(P81,Summary!$A$60:$C$76,2,FALSE))," ")</f>
        <v xml:space="preserve"> </v>
      </c>
      <c r="S81" s="174"/>
      <c r="T81" s="176" t="str">
        <f>IFERROR(S81/(VLOOKUP(P81,Summary!$A$60:$C$76,2,FALSE))," ")</f>
        <v xml:space="preserve"> </v>
      </c>
      <c r="U81" s="177">
        <f t="shared" si="16"/>
        <v>0</v>
      </c>
      <c r="X81" s="179" t="str">
        <f t="shared" si="17"/>
        <v>date not completed</v>
      </c>
      <c r="Y81" s="179" t="str">
        <f t="shared" si="18"/>
        <v>date not completed</v>
      </c>
      <c r="Z81" s="179">
        <f t="shared" si="19"/>
        <v>1</v>
      </c>
      <c r="AA81" s="256">
        <f t="shared" si="20"/>
        <v>0</v>
      </c>
      <c r="AB81" s="256" t="e">
        <f t="shared" si="21"/>
        <v>#VALUE!</v>
      </c>
      <c r="AC81" s="180">
        <v>0</v>
      </c>
      <c r="AD81" s="181">
        <f t="shared" si="22"/>
        <v>0</v>
      </c>
      <c r="AE81" s="665"/>
      <c r="AF81" s="666"/>
      <c r="AG81" s="667"/>
    </row>
    <row r="82" spans="1:33" s="178" customFormat="1" ht="22.5" customHeight="1" x14ac:dyDescent="0.3">
      <c r="A82" s="169">
        <f t="shared" si="15"/>
        <v>76</v>
      </c>
      <c r="B82" s="170"/>
      <c r="C82" s="171"/>
      <c r="D82" s="172"/>
      <c r="E82" s="173"/>
      <c r="F82" s="173"/>
      <c r="G82" s="172"/>
      <c r="H82" s="171"/>
      <c r="I82" s="172"/>
      <c r="J82" s="171"/>
      <c r="K82" s="172"/>
      <c r="L82" s="171"/>
      <c r="M82" s="173"/>
      <c r="N82" s="173"/>
      <c r="O82" s="173"/>
      <c r="P82" s="174"/>
      <c r="Q82" s="175"/>
      <c r="R82" s="176" t="str">
        <f>IFERROR(Q82/(VLOOKUP(P82,Summary!$A$60:$C$76,2,FALSE))," ")</f>
        <v xml:space="preserve"> </v>
      </c>
      <c r="S82" s="174"/>
      <c r="T82" s="176" t="str">
        <f>IFERROR(S82/(VLOOKUP(P82,Summary!$A$60:$C$76,2,FALSE))," ")</f>
        <v xml:space="preserve"> </v>
      </c>
      <c r="U82" s="177">
        <f t="shared" si="16"/>
        <v>0</v>
      </c>
      <c r="X82" s="179" t="str">
        <f t="shared" si="17"/>
        <v>date not completed</v>
      </c>
      <c r="Y82" s="179" t="str">
        <f t="shared" si="18"/>
        <v>date not completed</v>
      </c>
      <c r="Z82" s="179">
        <f t="shared" si="19"/>
        <v>1</v>
      </c>
      <c r="AA82" s="256">
        <f t="shared" si="20"/>
        <v>0</v>
      </c>
      <c r="AB82" s="256" t="e">
        <f t="shared" si="21"/>
        <v>#VALUE!</v>
      </c>
      <c r="AC82" s="180">
        <v>0</v>
      </c>
      <c r="AD82" s="181">
        <f t="shared" si="22"/>
        <v>0</v>
      </c>
      <c r="AE82" s="665"/>
      <c r="AF82" s="666"/>
      <c r="AG82" s="667"/>
    </row>
    <row r="83" spans="1:33" s="178" customFormat="1" ht="22.5" customHeight="1" x14ac:dyDescent="0.3">
      <c r="A83" s="169">
        <f t="shared" si="15"/>
        <v>77</v>
      </c>
      <c r="B83" s="170"/>
      <c r="C83" s="171"/>
      <c r="D83" s="172"/>
      <c r="E83" s="173"/>
      <c r="F83" s="173"/>
      <c r="G83" s="172"/>
      <c r="H83" s="171"/>
      <c r="I83" s="172"/>
      <c r="J83" s="171"/>
      <c r="K83" s="172"/>
      <c r="L83" s="171"/>
      <c r="M83" s="173"/>
      <c r="N83" s="173"/>
      <c r="O83" s="173"/>
      <c r="P83" s="174"/>
      <c r="Q83" s="175"/>
      <c r="R83" s="176" t="str">
        <f>IFERROR(Q83/(VLOOKUP(P83,Summary!$A$60:$C$76,2,FALSE))," ")</f>
        <v xml:space="preserve"> </v>
      </c>
      <c r="S83" s="174"/>
      <c r="T83" s="176" t="str">
        <f>IFERROR(S83/(VLOOKUP(P83,Summary!$A$60:$C$76,2,FALSE))," ")</f>
        <v xml:space="preserve"> </v>
      </c>
      <c r="U83" s="177">
        <f t="shared" si="16"/>
        <v>0</v>
      </c>
      <c r="X83" s="179" t="str">
        <f t="shared" si="17"/>
        <v>date not completed</v>
      </c>
      <c r="Y83" s="179" t="str">
        <f t="shared" si="18"/>
        <v>date not completed</v>
      </c>
      <c r="Z83" s="179">
        <f t="shared" si="19"/>
        <v>1</v>
      </c>
      <c r="AA83" s="256">
        <f t="shared" si="20"/>
        <v>0</v>
      </c>
      <c r="AB83" s="256" t="e">
        <f t="shared" si="21"/>
        <v>#VALUE!</v>
      </c>
      <c r="AC83" s="180">
        <v>0</v>
      </c>
      <c r="AD83" s="181">
        <f t="shared" si="22"/>
        <v>0</v>
      </c>
      <c r="AE83" s="665"/>
      <c r="AF83" s="666"/>
      <c r="AG83" s="667"/>
    </row>
    <row r="84" spans="1:33" s="178" customFormat="1" ht="22.5" customHeight="1" x14ac:dyDescent="0.3">
      <c r="A84" s="169">
        <f t="shared" si="15"/>
        <v>78</v>
      </c>
      <c r="B84" s="170"/>
      <c r="C84" s="171"/>
      <c r="D84" s="172"/>
      <c r="E84" s="173"/>
      <c r="F84" s="173"/>
      <c r="G84" s="172"/>
      <c r="H84" s="171"/>
      <c r="I84" s="172"/>
      <c r="J84" s="171"/>
      <c r="K84" s="172"/>
      <c r="L84" s="171"/>
      <c r="M84" s="173"/>
      <c r="N84" s="173"/>
      <c r="O84" s="173"/>
      <c r="P84" s="174"/>
      <c r="Q84" s="175"/>
      <c r="R84" s="176" t="str">
        <f>IFERROR(Q84/(VLOOKUP(P84,Summary!$A$60:$C$76,2,FALSE))," ")</f>
        <v xml:space="preserve"> </v>
      </c>
      <c r="S84" s="174"/>
      <c r="T84" s="176" t="str">
        <f>IFERROR(S84/(VLOOKUP(P84,Summary!$A$60:$C$76,2,FALSE))," ")</f>
        <v xml:space="preserve"> </v>
      </c>
      <c r="U84" s="177">
        <f t="shared" si="16"/>
        <v>0</v>
      </c>
      <c r="X84" s="179" t="str">
        <f t="shared" si="17"/>
        <v>date not completed</v>
      </c>
      <c r="Y84" s="179" t="str">
        <f t="shared" si="18"/>
        <v>date not completed</v>
      </c>
      <c r="Z84" s="179">
        <f t="shared" si="19"/>
        <v>1</v>
      </c>
      <c r="AA84" s="256">
        <f t="shared" si="20"/>
        <v>0</v>
      </c>
      <c r="AB84" s="256" t="e">
        <f t="shared" si="21"/>
        <v>#VALUE!</v>
      </c>
      <c r="AC84" s="180">
        <v>0</v>
      </c>
      <c r="AD84" s="181">
        <f t="shared" si="22"/>
        <v>0</v>
      </c>
      <c r="AE84" s="665"/>
      <c r="AF84" s="666"/>
      <c r="AG84" s="667"/>
    </row>
    <row r="85" spans="1:33" s="178" customFormat="1" ht="22.5" customHeight="1" x14ac:dyDescent="0.3">
      <c r="A85" s="169">
        <f t="shared" si="15"/>
        <v>79</v>
      </c>
      <c r="B85" s="170"/>
      <c r="C85" s="171"/>
      <c r="D85" s="172"/>
      <c r="E85" s="173"/>
      <c r="F85" s="173"/>
      <c r="G85" s="172"/>
      <c r="H85" s="171"/>
      <c r="I85" s="172"/>
      <c r="J85" s="171"/>
      <c r="K85" s="172"/>
      <c r="L85" s="171"/>
      <c r="M85" s="173"/>
      <c r="N85" s="173"/>
      <c r="O85" s="173"/>
      <c r="P85" s="174"/>
      <c r="Q85" s="175"/>
      <c r="R85" s="176" t="str">
        <f>IFERROR(Q85/(VLOOKUP(P85,Summary!$A$60:$C$76,2,FALSE))," ")</f>
        <v xml:space="preserve"> </v>
      </c>
      <c r="S85" s="174"/>
      <c r="T85" s="176" t="str">
        <f>IFERROR(S85/(VLOOKUP(P85,Summary!$A$60:$C$76,2,FALSE))," ")</f>
        <v xml:space="preserve"> </v>
      </c>
      <c r="U85" s="177">
        <f t="shared" si="16"/>
        <v>0</v>
      </c>
      <c r="X85" s="179" t="str">
        <f t="shared" si="17"/>
        <v>date not completed</v>
      </c>
      <c r="Y85" s="179" t="str">
        <f t="shared" si="18"/>
        <v>date not completed</v>
      </c>
      <c r="Z85" s="179">
        <f t="shared" si="19"/>
        <v>1</v>
      </c>
      <c r="AA85" s="256">
        <f t="shared" si="20"/>
        <v>0</v>
      </c>
      <c r="AB85" s="256" t="e">
        <f t="shared" si="21"/>
        <v>#VALUE!</v>
      </c>
      <c r="AC85" s="180">
        <v>0</v>
      </c>
      <c r="AD85" s="181">
        <f t="shared" si="22"/>
        <v>0</v>
      </c>
      <c r="AE85" s="665"/>
      <c r="AF85" s="666"/>
      <c r="AG85" s="667"/>
    </row>
    <row r="86" spans="1:33" s="178" customFormat="1" ht="22.5" customHeight="1" x14ac:dyDescent="0.3">
      <c r="A86" s="169">
        <f t="shared" si="15"/>
        <v>80</v>
      </c>
      <c r="B86" s="170"/>
      <c r="C86" s="171"/>
      <c r="D86" s="172"/>
      <c r="E86" s="173"/>
      <c r="F86" s="173"/>
      <c r="G86" s="172"/>
      <c r="H86" s="171"/>
      <c r="I86" s="172"/>
      <c r="J86" s="171"/>
      <c r="K86" s="172"/>
      <c r="L86" s="171"/>
      <c r="M86" s="173"/>
      <c r="N86" s="173"/>
      <c r="O86" s="173"/>
      <c r="P86" s="174"/>
      <c r="Q86" s="175"/>
      <c r="R86" s="176" t="str">
        <f>IFERROR(Q86/(VLOOKUP(P86,Summary!$A$60:$C$76,2,FALSE))," ")</f>
        <v xml:space="preserve"> </v>
      </c>
      <c r="S86" s="174"/>
      <c r="T86" s="176" t="str">
        <f>IFERROR(S86/(VLOOKUP(P86,Summary!$A$60:$C$76,2,FALSE))," ")</f>
        <v xml:space="preserve"> </v>
      </c>
      <c r="U86" s="177">
        <f t="shared" si="16"/>
        <v>0</v>
      </c>
      <c r="X86" s="179" t="str">
        <f t="shared" si="17"/>
        <v>date not completed</v>
      </c>
      <c r="Y86" s="179" t="str">
        <f t="shared" si="18"/>
        <v>date not completed</v>
      </c>
      <c r="Z86" s="179">
        <f t="shared" si="19"/>
        <v>1</v>
      </c>
      <c r="AA86" s="256">
        <f t="shared" si="20"/>
        <v>0</v>
      </c>
      <c r="AB86" s="256" t="e">
        <f t="shared" si="21"/>
        <v>#VALUE!</v>
      </c>
      <c r="AC86" s="180">
        <v>0</v>
      </c>
      <c r="AD86" s="181">
        <f t="shared" si="22"/>
        <v>0</v>
      </c>
      <c r="AE86" s="665"/>
      <c r="AF86" s="666"/>
      <c r="AG86" s="667"/>
    </row>
    <row r="87" spans="1:33" s="178" customFormat="1" ht="22.5" customHeight="1" x14ac:dyDescent="0.3">
      <c r="A87" s="169">
        <f t="shared" si="15"/>
        <v>81</v>
      </c>
      <c r="B87" s="170"/>
      <c r="C87" s="171"/>
      <c r="D87" s="172"/>
      <c r="E87" s="173"/>
      <c r="F87" s="173"/>
      <c r="G87" s="172"/>
      <c r="H87" s="171"/>
      <c r="I87" s="172"/>
      <c r="J87" s="171"/>
      <c r="K87" s="172"/>
      <c r="L87" s="171"/>
      <c r="M87" s="173"/>
      <c r="N87" s="173"/>
      <c r="O87" s="173"/>
      <c r="P87" s="174"/>
      <c r="Q87" s="175"/>
      <c r="R87" s="176" t="str">
        <f>IFERROR(Q87/(VLOOKUP(P87,Summary!$A$60:$C$76,2,FALSE))," ")</f>
        <v xml:space="preserve"> </v>
      </c>
      <c r="S87" s="174"/>
      <c r="T87" s="176" t="str">
        <f>IFERROR(S87/(VLOOKUP(P87,Summary!$A$60:$C$76,2,FALSE))," ")</f>
        <v xml:space="preserve"> </v>
      </c>
      <c r="U87" s="177">
        <f t="shared" si="16"/>
        <v>0</v>
      </c>
      <c r="X87" s="179" t="str">
        <f t="shared" si="17"/>
        <v>date not completed</v>
      </c>
      <c r="Y87" s="179" t="str">
        <f t="shared" si="18"/>
        <v>date not completed</v>
      </c>
      <c r="Z87" s="179">
        <f t="shared" si="19"/>
        <v>1</v>
      </c>
      <c r="AA87" s="256">
        <f t="shared" si="20"/>
        <v>0</v>
      </c>
      <c r="AB87" s="256" t="e">
        <f t="shared" si="21"/>
        <v>#VALUE!</v>
      </c>
      <c r="AC87" s="180">
        <v>0</v>
      </c>
      <c r="AD87" s="181">
        <f t="shared" si="22"/>
        <v>0</v>
      </c>
      <c r="AE87" s="665"/>
      <c r="AF87" s="666"/>
      <c r="AG87" s="667"/>
    </row>
    <row r="88" spans="1:33" s="178" customFormat="1" ht="22.5" customHeight="1" x14ac:dyDescent="0.3">
      <c r="A88" s="169">
        <f t="shared" si="15"/>
        <v>82</v>
      </c>
      <c r="B88" s="170"/>
      <c r="C88" s="171"/>
      <c r="D88" s="172"/>
      <c r="E88" s="173"/>
      <c r="F88" s="173"/>
      <c r="G88" s="172"/>
      <c r="H88" s="171"/>
      <c r="I88" s="172"/>
      <c r="J88" s="171"/>
      <c r="K88" s="172"/>
      <c r="L88" s="171"/>
      <c r="M88" s="173"/>
      <c r="N88" s="173"/>
      <c r="O88" s="173"/>
      <c r="P88" s="174"/>
      <c r="Q88" s="175"/>
      <c r="R88" s="176" t="str">
        <f>IFERROR(Q88/(VLOOKUP(P88,Summary!$A$60:$C$76,2,FALSE))," ")</f>
        <v xml:space="preserve"> </v>
      </c>
      <c r="S88" s="174"/>
      <c r="T88" s="176" t="str">
        <f>IFERROR(S88/(VLOOKUP(P88,Summary!$A$60:$C$76,2,FALSE))," ")</f>
        <v xml:space="preserve"> </v>
      </c>
      <c r="U88" s="177">
        <f t="shared" si="16"/>
        <v>0</v>
      </c>
      <c r="X88" s="179" t="str">
        <f t="shared" si="17"/>
        <v>date not completed</v>
      </c>
      <c r="Y88" s="179" t="str">
        <f t="shared" si="18"/>
        <v>date not completed</v>
      </c>
      <c r="Z88" s="179">
        <f t="shared" si="19"/>
        <v>1</v>
      </c>
      <c r="AA88" s="256">
        <f t="shared" si="20"/>
        <v>0</v>
      </c>
      <c r="AB88" s="256" t="e">
        <f t="shared" si="21"/>
        <v>#VALUE!</v>
      </c>
      <c r="AC88" s="180">
        <v>0</v>
      </c>
      <c r="AD88" s="181">
        <f t="shared" si="22"/>
        <v>0</v>
      </c>
      <c r="AE88" s="665"/>
      <c r="AF88" s="666"/>
      <c r="AG88" s="667"/>
    </row>
    <row r="89" spans="1:33" s="178" customFormat="1" ht="22.5" customHeight="1" x14ac:dyDescent="0.3">
      <c r="A89" s="169">
        <f t="shared" si="15"/>
        <v>83</v>
      </c>
      <c r="B89" s="170"/>
      <c r="C89" s="171"/>
      <c r="D89" s="172"/>
      <c r="E89" s="173"/>
      <c r="F89" s="173"/>
      <c r="G89" s="172"/>
      <c r="H89" s="171"/>
      <c r="I89" s="172"/>
      <c r="J89" s="171"/>
      <c r="K89" s="172"/>
      <c r="L89" s="171"/>
      <c r="M89" s="173"/>
      <c r="N89" s="173"/>
      <c r="O89" s="173"/>
      <c r="P89" s="174"/>
      <c r="Q89" s="175"/>
      <c r="R89" s="176" t="str">
        <f>IFERROR(Q89/(VLOOKUP(P89,Summary!$A$60:$C$76,2,FALSE))," ")</f>
        <v xml:space="preserve"> </v>
      </c>
      <c r="S89" s="174"/>
      <c r="T89" s="176" t="str">
        <f>IFERROR(S89/(VLOOKUP(P89,Summary!$A$60:$C$76,2,FALSE))," ")</f>
        <v xml:space="preserve"> </v>
      </c>
      <c r="U89" s="177">
        <f t="shared" si="16"/>
        <v>0</v>
      </c>
      <c r="X89" s="179" t="str">
        <f t="shared" si="17"/>
        <v>date not completed</v>
      </c>
      <c r="Y89" s="179" t="str">
        <f t="shared" si="18"/>
        <v>date not completed</v>
      </c>
      <c r="Z89" s="179">
        <f t="shared" si="19"/>
        <v>1</v>
      </c>
      <c r="AA89" s="256">
        <f t="shared" si="20"/>
        <v>0</v>
      </c>
      <c r="AB89" s="256" t="e">
        <f t="shared" si="21"/>
        <v>#VALUE!</v>
      </c>
      <c r="AC89" s="180">
        <v>0</v>
      </c>
      <c r="AD89" s="181">
        <f t="shared" si="22"/>
        <v>0</v>
      </c>
      <c r="AE89" s="665"/>
      <c r="AF89" s="666"/>
      <c r="AG89" s="667"/>
    </row>
    <row r="90" spans="1:33" s="178" customFormat="1" ht="22.5" customHeight="1" x14ac:dyDescent="0.3">
      <c r="A90" s="169">
        <f t="shared" si="15"/>
        <v>84</v>
      </c>
      <c r="B90" s="170"/>
      <c r="C90" s="171"/>
      <c r="D90" s="172"/>
      <c r="E90" s="173"/>
      <c r="F90" s="173"/>
      <c r="G90" s="172"/>
      <c r="H90" s="171"/>
      <c r="I90" s="172"/>
      <c r="J90" s="171"/>
      <c r="K90" s="172"/>
      <c r="L90" s="171"/>
      <c r="M90" s="173"/>
      <c r="N90" s="173"/>
      <c r="O90" s="173"/>
      <c r="P90" s="174"/>
      <c r="Q90" s="175"/>
      <c r="R90" s="176" t="str">
        <f>IFERROR(Q90/(VLOOKUP(P90,Summary!$A$60:$C$76,2,FALSE))," ")</f>
        <v xml:space="preserve"> </v>
      </c>
      <c r="S90" s="174"/>
      <c r="T90" s="176" t="str">
        <f>IFERROR(S90/(VLOOKUP(P90,Summary!$A$60:$C$76,2,FALSE))," ")</f>
        <v xml:space="preserve"> </v>
      </c>
      <c r="U90" s="177">
        <f t="shared" si="16"/>
        <v>0</v>
      </c>
      <c r="X90" s="179" t="str">
        <f t="shared" si="17"/>
        <v>date not completed</v>
      </c>
      <c r="Y90" s="179" t="str">
        <f t="shared" si="18"/>
        <v>date not completed</v>
      </c>
      <c r="Z90" s="179">
        <f t="shared" si="19"/>
        <v>1</v>
      </c>
      <c r="AA90" s="256">
        <f t="shared" si="20"/>
        <v>0</v>
      </c>
      <c r="AB90" s="256" t="e">
        <f t="shared" si="21"/>
        <v>#VALUE!</v>
      </c>
      <c r="AC90" s="180">
        <v>0</v>
      </c>
      <c r="AD90" s="181">
        <f t="shared" si="22"/>
        <v>0</v>
      </c>
      <c r="AE90" s="665"/>
      <c r="AF90" s="666"/>
      <c r="AG90" s="667"/>
    </row>
    <row r="91" spans="1:33" s="178" customFormat="1" ht="22.5" customHeight="1" x14ac:dyDescent="0.3">
      <c r="A91" s="169">
        <f t="shared" si="15"/>
        <v>85</v>
      </c>
      <c r="B91" s="170"/>
      <c r="C91" s="171"/>
      <c r="D91" s="172"/>
      <c r="E91" s="173"/>
      <c r="F91" s="173"/>
      <c r="G91" s="172"/>
      <c r="H91" s="171"/>
      <c r="I91" s="172"/>
      <c r="J91" s="171"/>
      <c r="K91" s="172"/>
      <c r="L91" s="171"/>
      <c r="M91" s="173"/>
      <c r="N91" s="173"/>
      <c r="O91" s="173"/>
      <c r="P91" s="174"/>
      <c r="Q91" s="175"/>
      <c r="R91" s="176" t="str">
        <f>IFERROR(Q91/(VLOOKUP(P91,Summary!$A$60:$C$76,2,FALSE))," ")</f>
        <v xml:space="preserve"> </v>
      </c>
      <c r="S91" s="174"/>
      <c r="T91" s="176" t="str">
        <f>IFERROR(S91/(VLOOKUP(P91,Summary!$A$60:$C$76,2,FALSE))," ")</f>
        <v xml:space="preserve"> </v>
      </c>
      <c r="U91" s="177">
        <f t="shared" si="16"/>
        <v>0</v>
      </c>
      <c r="X91" s="179" t="str">
        <f t="shared" si="17"/>
        <v>date not completed</v>
      </c>
      <c r="Y91" s="179" t="str">
        <f t="shared" si="18"/>
        <v>date not completed</v>
      </c>
      <c r="Z91" s="179">
        <f t="shared" si="19"/>
        <v>1</v>
      </c>
      <c r="AA91" s="256">
        <f t="shared" si="20"/>
        <v>0</v>
      </c>
      <c r="AB91" s="256" t="e">
        <f t="shared" si="21"/>
        <v>#VALUE!</v>
      </c>
      <c r="AC91" s="180">
        <v>0</v>
      </c>
      <c r="AD91" s="181">
        <f t="shared" si="22"/>
        <v>0</v>
      </c>
      <c r="AE91" s="665"/>
      <c r="AF91" s="666"/>
      <c r="AG91" s="667"/>
    </row>
    <row r="92" spans="1:33" s="178" customFormat="1" ht="22.5" customHeight="1" x14ac:dyDescent="0.3">
      <c r="A92" s="169">
        <f t="shared" si="15"/>
        <v>86</v>
      </c>
      <c r="B92" s="170"/>
      <c r="C92" s="171"/>
      <c r="D92" s="172"/>
      <c r="E92" s="173"/>
      <c r="F92" s="173"/>
      <c r="G92" s="172"/>
      <c r="H92" s="171"/>
      <c r="I92" s="172"/>
      <c r="J92" s="171"/>
      <c r="K92" s="172"/>
      <c r="L92" s="171"/>
      <c r="M92" s="173"/>
      <c r="N92" s="173"/>
      <c r="O92" s="173"/>
      <c r="P92" s="174"/>
      <c r="Q92" s="175"/>
      <c r="R92" s="176" t="str">
        <f>IFERROR(Q92/(VLOOKUP(P92,Summary!$A$60:$C$76,2,FALSE))," ")</f>
        <v xml:space="preserve"> </v>
      </c>
      <c r="S92" s="174"/>
      <c r="T92" s="176" t="str">
        <f>IFERROR(S92/(VLOOKUP(P92,Summary!$A$60:$C$76,2,FALSE))," ")</f>
        <v xml:space="preserve"> </v>
      </c>
      <c r="U92" s="177">
        <f t="shared" si="16"/>
        <v>0</v>
      </c>
      <c r="X92" s="179" t="str">
        <f t="shared" si="17"/>
        <v>date not completed</v>
      </c>
      <c r="Y92" s="179" t="str">
        <f t="shared" si="18"/>
        <v>date not completed</v>
      </c>
      <c r="Z92" s="179">
        <f t="shared" si="19"/>
        <v>1</v>
      </c>
      <c r="AA92" s="256">
        <f t="shared" si="20"/>
        <v>0</v>
      </c>
      <c r="AB92" s="256" t="e">
        <f t="shared" si="21"/>
        <v>#VALUE!</v>
      </c>
      <c r="AC92" s="180">
        <v>0</v>
      </c>
      <c r="AD92" s="181">
        <f t="shared" si="22"/>
        <v>0</v>
      </c>
      <c r="AE92" s="665"/>
      <c r="AF92" s="666"/>
      <c r="AG92" s="667"/>
    </row>
    <row r="93" spans="1:33" s="178" customFormat="1" ht="22.5" customHeight="1" x14ac:dyDescent="0.3">
      <c r="A93" s="169">
        <f t="shared" si="15"/>
        <v>87</v>
      </c>
      <c r="B93" s="170"/>
      <c r="C93" s="171"/>
      <c r="D93" s="172"/>
      <c r="E93" s="173"/>
      <c r="F93" s="173"/>
      <c r="G93" s="172"/>
      <c r="H93" s="171"/>
      <c r="I93" s="172"/>
      <c r="J93" s="171"/>
      <c r="K93" s="172"/>
      <c r="L93" s="171"/>
      <c r="M93" s="173"/>
      <c r="N93" s="173"/>
      <c r="O93" s="173"/>
      <c r="P93" s="174"/>
      <c r="Q93" s="175"/>
      <c r="R93" s="176" t="str">
        <f>IFERROR(Q93/(VLOOKUP(P93,Summary!$A$60:$C$76,2,FALSE))," ")</f>
        <v xml:space="preserve"> </v>
      </c>
      <c r="S93" s="174"/>
      <c r="T93" s="176" t="str">
        <f>IFERROR(S93/(VLOOKUP(P93,Summary!$A$60:$C$76,2,FALSE))," ")</f>
        <v xml:space="preserve"> </v>
      </c>
      <c r="U93" s="177">
        <f t="shared" si="16"/>
        <v>0</v>
      </c>
      <c r="X93" s="179" t="str">
        <f t="shared" si="17"/>
        <v>date not completed</v>
      </c>
      <c r="Y93" s="179" t="str">
        <f t="shared" si="18"/>
        <v>date not completed</v>
      </c>
      <c r="Z93" s="179">
        <f t="shared" si="19"/>
        <v>1</v>
      </c>
      <c r="AA93" s="256">
        <f t="shared" si="20"/>
        <v>0</v>
      </c>
      <c r="AB93" s="256" t="e">
        <f t="shared" si="21"/>
        <v>#VALUE!</v>
      </c>
      <c r="AC93" s="180">
        <v>0</v>
      </c>
      <c r="AD93" s="181">
        <f t="shared" si="22"/>
        <v>0</v>
      </c>
      <c r="AE93" s="665"/>
      <c r="AF93" s="666"/>
      <c r="AG93" s="667"/>
    </row>
    <row r="94" spans="1:33" s="178" customFormat="1" ht="22.5" customHeight="1" x14ac:dyDescent="0.3">
      <c r="A94" s="169">
        <f t="shared" si="15"/>
        <v>88</v>
      </c>
      <c r="B94" s="170"/>
      <c r="C94" s="171"/>
      <c r="D94" s="172"/>
      <c r="E94" s="173"/>
      <c r="F94" s="173"/>
      <c r="G94" s="172"/>
      <c r="H94" s="171"/>
      <c r="I94" s="172"/>
      <c r="J94" s="171"/>
      <c r="K94" s="172"/>
      <c r="L94" s="171"/>
      <c r="M94" s="173"/>
      <c r="N94" s="173"/>
      <c r="O94" s="173"/>
      <c r="P94" s="174"/>
      <c r="Q94" s="175"/>
      <c r="R94" s="176" t="str">
        <f>IFERROR(Q94/(VLOOKUP(P94,Summary!$A$60:$C$76,2,FALSE))," ")</f>
        <v xml:space="preserve"> </v>
      </c>
      <c r="S94" s="174"/>
      <c r="T94" s="176" t="str">
        <f>IFERROR(S94/(VLOOKUP(P94,Summary!$A$60:$C$76,2,FALSE))," ")</f>
        <v xml:space="preserve"> </v>
      </c>
      <c r="U94" s="177">
        <f t="shared" si="16"/>
        <v>0</v>
      </c>
      <c r="X94" s="179" t="str">
        <f t="shared" si="17"/>
        <v>date not completed</v>
      </c>
      <c r="Y94" s="179" t="str">
        <f t="shared" si="18"/>
        <v>date not completed</v>
      </c>
      <c r="Z94" s="179">
        <f t="shared" si="19"/>
        <v>1</v>
      </c>
      <c r="AA94" s="256">
        <f t="shared" si="20"/>
        <v>0</v>
      </c>
      <c r="AB94" s="256" t="e">
        <f t="shared" si="21"/>
        <v>#VALUE!</v>
      </c>
      <c r="AC94" s="180">
        <v>0</v>
      </c>
      <c r="AD94" s="181">
        <f t="shared" si="22"/>
        <v>0</v>
      </c>
      <c r="AE94" s="665"/>
      <c r="AF94" s="666"/>
      <c r="AG94" s="667"/>
    </row>
    <row r="95" spans="1:33" s="178" customFormat="1" ht="22.5" customHeight="1" x14ac:dyDescent="0.3">
      <c r="A95" s="169">
        <f t="shared" si="15"/>
        <v>89</v>
      </c>
      <c r="B95" s="170"/>
      <c r="C95" s="171"/>
      <c r="D95" s="172"/>
      <c r="E95" s="173"/>
      <c r="F95" s="173"/>
      <c r="G95" s="172"/>
      <c r="H95" s="171"/>
      <c r="I95" s="172"/>
      <c r="J95" s="171"/>
      <c r="K95" s="172"/>
      <c r="L95" s="171"/>
      <c r="M95" s="173"/>
      <c r="N95" s="173"/>
      <c r="O95" s="173"/>
      <c r="P95" s="174"/>
      <c r="Q95" s="175"/>
      <c r="R95" s="176" t="str">
        <f>IFERROR(Q95/(VLOOKUP(P95,Summary!$A$60:$C$76,2,FALSE))," ")</f>
        <v xml:space="preserve"> </v>
      </c>
      <c r="S95" s="174"/>
      <c r="T95" s="176" t="str">
        <f>IFERROR(S95/(VLOOKUP(P95,Summary!$A$60:$C$76,2,FALSE))," ")</f>
        <v xml:space="preserve"> </v>
      </c>
      <c r="U95" s="177">
        <f t="shared" si="16"/>
        <v>0</v>
      </c>
      <c r="X95" s="179" t="str">
        <f t="shared" si="17"/>
        <v>date not completed</v>
      </c>
      <c r="Y95" s="179" t="str">
        <f t="shared" si="18"/>
        <v>date not completed</v>
      </c>
      <c r="Z95" s="179">
        <f t="shared" si="19"/>
        <v>1</v>
      </c>
      <c r="AA95" s="256">
        <f t="shared" si="20"/>
        <v>0</v>
      </c>
      <c r="AB95" s="256" t="e">
        <f t="shared" si="21"/>
        <v>#VALUE!</v>
      </c>
      <c r="AC95" s="180">
        <v>0</v>
      </c>
      <c r="AD95" s="181">
        <f t="shared" si="22"/>
        <v>0</v>
      </c>
      <c r="AE95" s="665"/>
      <c r="AF95" s="666"/>
      <c r="AG95" s="667"/>
    </row>
    <row r="96" spans="1:33" s="178" customFormat="1" ht="22.5" customHeight="1" x14ac:dyDescent="0.3">
      <c r="A96" s="169">
        <f t="shared" si="15"/>
        <v>90</v>
      </c>
      <c r="B96" s="170"/>
      <c r="C96" s="171"/>
      <c r="D96" s="172"/>
      <c r="E96" s="173"/>
      <c r="F96" s="173"/>
      <c r="G96" s="172"/>
      <c r="H96" s="171"/>
      <c r="I96" s="172"/>
      <c r="J96" s="171"/>
      <c r="K96" s="172"/>
      <c r="L96" s="171"/>
      <c r="M96" s="173"/>
      <c r="N96" s="173"/>
      <c r="O96" s="173"/>
      <c r="P96" s="174"/>
      <c r="Q96" s="175"/>
      <c r="R96" s="176" t="str">
        <f>IFERROR(Q96/(VLOOKUP(P96,Summary!$A$60:$C$76,2,FALSE))," ")</f>
        <v xml:space="preserve"> </v>
      </c>
      <c r="S96" s="174"/>
      <c r="T96" s="176" t="str">
        <f>IFERROR(S96/(VLOOKUP(P96,Summary!$A$60:$C$76,2,FALSE))," ")</f>
        <v xml:space="preserve"> </v>
      </c>
      <c r="U96" s="177">
        <f t="shared" si="16"/>
        <v>0</v>
      </c>
      <c r="X96" s="179" t="str">
        <f t="shared" si="17"/>
        <v>date not completed</v>
      </c>
      <c r="Y96" s="179" t="str">
        <f t="shared" si="18"/>
        <v>date not completed</v>
      </c>
      <c r="Z96" s="179">
        <f t="shared" si="19"/>
        <v>1</v>
      </c>
      <c r="AA96" s="256">
        <f t="shared" si="20"/>
        <v>0</v>
      </c>
      <c r="AB96" s="256" t="e">
        <f t="shared" si="21"/>
        <v>#VALUE!</v>
      </c>
      <c r="AC96" s="180">
        <v>0</v>
      </c>
      <c r="AD96" s="181">
        <f t="shared" si="22"/>
        <v>0</v>
      </c>
      <c r="AE96" s="665"/>
      <c r="AF96" s="666"/>
      <c r="AG96" s="667"/>
    </row>
    <row r="97" spans="1:33" s="178" customFormat="1" ht="22.5" customHeight="1" x14ac:dyDescent="0.3">
      <c r="A97" s="169">
        <f t="shared" si="15"/>
        <v>91</v>
      </c>
      <c r="B97" s="170"/>
      <c r="C97" s="171"/>
      <c r="D97" s="172"/>
      <c r="E97" s="173"/>
      <c r="F97" s="173"/>
      <c r="G97" s="172"/>
      <c r="H97" s="171"/>
      <c r="I97" s="172"/>
      <c r="J97" s="171"/>
      <c r="K97" s="172"/>
      <c r="L97" s="171"/>
      <c r="M97" s="173"/>
      <c r="N97" s="173"/>
      <c r="O97" s="173"/>
      <c r="P97" s="174"/>
      <c r="Q97" s="175"/>
      <c r="R97" s="176" t="str">
        <f>IFERROR(Q97/(VLOOKUP(P97,Summary!$A$60:$C$76,2,FALSE))," ")</f>
        <v xml:space="preserve"> </v>
      </c>
      <c r="S97" s="174"/>
      <c r="T97" s="176" t="str">
        <f>IFERROR(S97/(VLOOKUP(P97,Summary!$A$60:$C$76,2,FALSE))," ")</f>
        <v xml:space="preserve"> </v>
      </c>
      <c r="U97" s="177">
        <f t="shared" si="16"/>
        <v>0</v>
      </c>
      <c r="X97" s="179" t="str">
        <f t="shared" si="17"/>
        <v>date not completed</v>
      </c>
      <c r="Y97" s="179" t="str">
        <f t="shared" si="18"/>
        <v>date not completed</v>
      </c>
      <c r="Z97" s="179">
        <f t="shared" si="19"/>
        <v>1</v>
      </c>
      <c r="AA97" s="256">
        <f t="shared" si="20"/>
        <v>0</v>
      </c>
      <c r="AB97" s="256" t="e">
        <f t="shared" si="21"/>
        <v>#VALUE!</v>
      </c>
      <c r="AC97" s="180">
        <v>0</v>
      </c>
      <c r="AD97" s="181">
        <f t="shared" si="22"/>
        <v>0</v>
      </c>
      <c r="AE97" s="665"/>
      <c r="AF97" s="666"/>
      <c r="AG97" s="667"/>
    </row>
    <row r="98" spans="1:33" s="178" customFormat="1" ht="22.5" customHeight="1" x14ac:dyDescent="0.3">
      <c r="A98" s="169">
        <f t="shared" si="15"/>
        <v>92</v>
      </c>
      <c r="B98" s="170"/>
      <c r="C98" s="171"/>
      <c r="D98" s="172"/>
      <c r="E98" s="173"/>
      <c r="F98" s="173"/>
      <c r="G98" s="172"/>
      <c r="H98" s="171"/>
      <c r="I98" s="172"/>
      <c r="J98" s="171"/>
      <c r="K98" s="172"/>
      <c r="L98" s="171"/>
      <c r="M98" s="173"/>
      <c r="N98" s="173"/>
      <c r="O98" s="173"/>
      <c r="P98" s="174"/>
      <c r="Q98" s="175"/>
      <c r="R98" s="176" t="str">
        <f>IFERROR(Q98/(VLOOKUP(P98,Summary!$A$60:$C$76,2,FALSE))," ")</f>
        <v xml:space="preserve"> </v>
      </c>
      <c r="S98" s="174"/>
      <c r="T98" s="176" t="str">
        <f>IFERROR(S98/(VLOOKUP(P98,Summary!$A$60:$C$76,2,FALSE))," ")</f>
        <v xml:space="preserve"> </v>
      </c>
      <c r="U98" s="177">
        <f t="shared" si="16"/>
        <v>0</v>
      </c>
      <c r="X98" s="179" t="str">
        <f t="shared" si="17"/>
        <v>date not completed</v>
      </c>
      <c r="Y98" s="179" t="str">
        <f t="shared" si="18"/>
        <v>date not completed</v>
      </c>
      <c r="Z98" s="179">
        <f t="shared" si="19"/>
        <v>1</v>
      </c>
      <c r="AA98" s="256">
        <f t="shared" si="20"/>
        <v>0</v>
      </c>
      <c r="AB98" s="256" t="e">
        <f t="shared" si="21"/>
        <v>#VALUE!</v>
      </c>
      <c r="AC98" s="180">
        <v>0</v>
      </c>
      <c r="AD98" s="181">
        <f t="shared" si="22"/>
        <v>0</v>
      </c>
      <c r="AE98" s="665"/>
      <c r="AF98" s="666"/>
      <c r="AG98" s="667"/>
    </row>
    <row r="99" spans="1:33" s="178" customFormat="1" ht="22.5" customHeight="1" x14ac:dyDescent="0.3">
      <c r="A99" s="169">
        <f t="shared" si="15"/>
        <v>93</v>
      </c>
      <c r="B99" s="170"/>
      <c r="C99" s="171"/>
      <c r="D99" s="172"/>
      <c r="E99" s="173"/>
      <c r="F99" s="173"/>
      <c r="G99" s="172"/>
      <c r="H99" s="171"/>
      <c r="I99" s="172"/>
      <c r="J99" s="171"/>
      <c r="K99" s="172"/>
      <c r="L99" s="171"/>
      <c r="M99" s="173"/>
      <c r="N99" s="173"/>
      <c r="O99" s="173"/>
      <c r="P99" s="174"/>
      <c r="Q99" s="175"/>
      <c r="R99" s="176" t="str">
        <f>IFERROR(Q99/(VLOOKUP(P99,Summary!$A$60:$C$76,2,FALSE))," ")</f>
        <v xml:space="preserve"> </v>
      </c>
      <c r="S99" s="174"/>
      <c r="T99" s="176" t="str">
        <f>IFERROR(S99/(VLOOKUP(P99,Summary!$A$60:$C$76,2,FALSE))," ")</f>
        <v xml:space="preserve"> </v>
      </c>
      <c r="U99" s="177">
        <f t="shared" si="16"/>
        <v>0</v>
      </c>
      <c r="X99" s="179" t="str">
        <f t="shared" si="17"/>
        <v>date not completed</v>
      </c>
      <c r="Y99" s="179" t="str">
        <f t="shared" si="18"/>
        <v>date not completed</v>
      </c>
      <c r="Z99" s="179">
        <f t="shared" si="19"/>
        <v>1</v>
      </c>
      <c r="AA99" s="256">
        <f t="shared" si="20"/>
        <v>0</v>
      </c>
      <c r="AB99" s="256" t="e">
        <f t="shared" si="21"/>
        <v>#VALUE!</v>
      </c>
      <c r="AC99" s="180">
        <v>0</v>
      </c>
      <c r="AD99" s="181">
        <f t="shared" si="22"/>
        <v>0</v>
      </c>
      <c r="AE99" s="665"/>
      <c r="AF99" s="666"/>
      <c r="AG99" s="667"/>
    </row>
    <row r="100" spans="1:33" s="178" customFormat="1" ht="22.5" customHeight="1" x14ac:dyDescent="0.3">
      <c r="A100" s="169">
        <f t="shared" si="15"/>
        <v>94</v>
      </c>
      <c r="B100" s="170"/>
      <c r="C100" s="171"/>
      <c r="D100" s="172"/>
      <c r="E100" s="173"/>
      <c r="F100" s="173"/>
      <c r="G100" s="172"/>
      <c r="H100" s="171"/>
      <c r="I100" s="172"/>
      <c r="J100" s="171"/>
      <c r="K100" s="172"/>
      <c r="L100" s="171"/>
      <c r="M100" s="173"/>
      <c r="N100" s="173"/>
      <c r="O100" s="173"/>
      <c r="P100" s="174"/>
      <c r="Q100" s="175"/>
      <c r="R100" s="176" t="str">
        <f>IFERROR(Q100/(VLOOKUP(P100,Summary!$A$60:$C$76,2,FALSE))," ")</f>
        <v xml:space="preserve"> </v>
      </c>
      <c r="S100" s="174"/>
      <c r="T100" s="176" t="str">
        <f>IFERROR(S100/(VLOOKUP(P100,Summary!$A$60:$C$76,2,FALSE))," ")</f>
        <v xml:space="preserve"> </v>
      </c>
      <c r="U100" s="177">
        <f t="shared" si="16"/>
        <v>0</v>
      </c>
      <c r="X100" s="179" t="str">
        <f t="shared" si="17"/>
        <v>date not completed</v>
      </c>
      <c r="Y100" s="179" t="str">
        <f t="shared" si="18"/>
        <v>date not completed</v>
      </c>
      <c r="Z100" s="179">
        <f t="shared" si="19"/>
        <v>1</v>
      </c>
      <c r="AA100" s="256">
        <f t="shared" si="20"/>
        <v>0</v>
      </c>
      <c r="AB100" s="256" t="e">
        <f t="shared" si="21"/>
        <v>#VALUE!</v>
      </c>
      <c r="AC100" s="180">
        <v>0</v>
      </c>
      <c r="AD100" s="181">
        <f t="shared" si="22"/>
        <v>0</v>
      </c>
      <c r="AE100" s="665"/>
      <c r="AF100" s="666"/>
      <c r="AG100" s="667"/>
    </row>
    <row r="101" spans="1:33" s="178" customFormat="1" ht="22.5" customHeight="1" x14ac:dyDescent="0.3">
      <c r="A101" s="169">
        <f t="shared" si="15"/>
        <v>95</v>
      </c>
      <c r="B101" s="170"/>
      <c r="C101" s="171"/>
      <c r="D101" s="172"/>
      <c r="E101" s="173"/>
      <c r="F101" s="173"/>
      <c r="G101" s="172"/>
      <c r="H101" s="171"/>
      <c r="I101" s="172"/>
      <c r="J101" s="171"/>
      <c r="K101" s="172"/>
      <c r="L101" s="171"/>
      <c r="M101" s="173"/>
      <c r="N101" s="173"/>
      <c r="O101" s="173"/>
      <c r="P101" s="174"/>
      <c r="Q101" s="175"/>
      <c r="R101" s="176" t="str">
        <f>IFERROR(Q101/(VLOOKUP(P101,Summary!$A$60:$C$76,2,FALSE))," ")</f>
        <v xml:space="preserve"> </v>
      </c>
      <c r="S101" s="174"/>
      <c r="T101" s="176" t="str">
        <f>IFERROR(S101/(VLOOKUP(P101,Summary!$A$60:$C$76,2,FALSE))," ")</f>
        <v xml:space="preserve"> </v>
      </c>
      <c r="U101" s="177">
        <f t="shared" si="16"/>
        <v>0</v>
      </c>
      <c r="X101" s="179" t="str">
        <f t="shared" si="17"/>
        <v>date not completed</v>
      </c>
      <c r="Y101" s="179" t="str">
        <f t="shared" si="18"/>
        <v>date not completed</v>
      </c>
      <c r="Z101" s="179">
        <f t="shared" si="19"/>
        <v>1</v>
      </c>
      <c r="AA101" s="256">
        <f t="shared" si="20"/>
        <v>0</v>
      </c>
      <c r="AB101" s="256" t="e">
        <f t="shared" si="21"/>
        <v>#VALUE!</v>
      </c>
      <c r="AC101" s="180">
        <v>0</v>
      </c>
      <c r="AD101" s="181">
        <f t="shared" si="22"/>
        <v>0</v>
      </c>
      <c r="AE101" s="665"/>
      <c r="AF101" s="666"/>
      <c r="AG101" s="667"/>
    </row>
    <row r="102" spans="1:33" s="178" customFormat="1" ht="22.5" customHeight="1" x14ac:dyDescent="0.3">
      <c r="A102" s="169">
        <f t="shared" si="15"/>
        <v>96</v>
      </c>
      <c r="B102" s="170"/>
      <c r="C102" s="171"/>
      <c r="D102" s="172"/>
      <c r="E102" s="173"/>
      <c r="F102" s="173"/>
      <c r="G102" s="172"/>
      <c r="H102" s="171"/>
      <c r="I102" s="172"/>
      <c r="J102" s="171"/>
      <c r="K102" s="172"/>
      <c r="L102" s="171"/>
      <c r="M102" s="173"/>
      <c r="N102" s="173"/>
      <c r="O102" s="173"/>
      <c r="P102" s="174"/>
      <c r="Q102" s="175"/>
      <c r="R102" s="176" t="str">
        <f>IFERROR(Q102/(VLOOKUP(P102,Summary!$A$60:$C$76,2,FALSE))," ")</f>
        <v xml:space="preserve"> </v>
      </c>
      <c r="S102" s="174"/>
      <c r="T102" s="176" t="str">
        <f>IFERROR(S102/(VLOOKUP(P102,Summary!$A$60:$C$76,2,FALSE))," ")</f>
        <v xml:space="preserve"> </v>
      </c>
      <c r="U102" s="177">
        <f t="shared" si="16"/>
        <v>0</v>
      </c>
      <c r="X102" s="179" t="str">
        <f t="shared" si="17"/>
        <v>date not completed</v>
      </c>
      <c r="Y102" s="179" t="str">
        <f t="shared" si="18"/>
        <v>date not completed</v>
      </c>
      <c r="Z102" s="179">
        <f t="shared" si="19"/>
        <v>1</v>
      </c>
      <c r="AA102" s="256">
        <f t="shared" si="20"/>
        <v>0</v>
      </c>
      <c r="AB102" s="256" t="e">
        <f t="shared" si="21"/>
        <v>#VALUE!</v>
      </c>
      <c r="AC102" s="180">
        <v>0</v>
      </c>
      <c r="AD102" s="181">
        <f t="shared" si="22"/>
        <v>0</v>
      </c>
      <c r="AE102" s="665"/>
      <c r="AF102" s="666"/>
      <c r="AG102" s="667"/>
    </row>
    <row r="103" spans="1:33" s="178" customFormat="1" ht="22.5" customHeight="1" x14ac:dyDescent="0.3">
      <c r="A103" s="169">
        <f t="shared" si="15"/>
        <v>97</v>
      </c>
      <c r="B103" s="170"/>
      <c r="C103" s="171"/>
      <c r="D103" s="172"/>
      <c r="E103" s="173"/>
      <c r="F103" s="173"/>
      <c r="G103" s="172"/>
      <c r="H103" s="171"/>
      <c r="I103" s="172"/>
      <c r="J103" s="171"/>
      <c r="K103" s="172"/>
      <c r="L103" s="171"/>
      <c r="M103" s="173"/>
      <c r="N103" s="173"/>
      <c r="O103" s="173"/>
      <c r="P103" s="174"/>
      <c r="Q103" s="175"/>
      <c r="R103" s="176" t="str">
        <f>IFERROR(Q103/(VLOOKUP(P103,Summary!$A$60:$C$76,2,FALSE))," ")</f>
        <v xml:space="preserve"> </v>
      </c>
      <c r="S103" s="174"/>
      <c r="T103" s="176" t="str">
        <f>IFERROR(S103/(VLOOKUP(P103,Summary!$A$60:$C$76,2,FALSE))," ")</f>
        <v xml:space="preserve"> </v>
      </c>
      <c r="U103" s="177">
        <f t="shared" si="16"/>
        <v>0</v>
      </c>
      <c r="X103" s="179" t="str">
        <f t="shared" si="17"/>
        <v>date not completed</v>
      </c>
      <c r="Y103" s="179" t="str">
        <f t="shared" si="18"/>
        <v>date not completed</v>
      </c>
      <c r="Z103" s="179">
        <f t="shared" si="19"/>
        <v>1</v>
      </c>
      <c r="AA103" s="256">
        <f t="shared" si="20"/>
        <v>0</v>
      </c>
      <c r="AB103" s="256" t="e">
        <f t="shared" si="21"/>
        <v>#VALUE!</v>
      </c>
      <c r="AC103" s="180">
        <v>0</v>
      </c>
      <c r="AD103" s="181">
        <f t="shared" si="22"/>
        <v>0</v>
      </c>
      <c r="AE103" s="665"/>
      <c r="AF103" s="666"/>
      <c r="AG103" s="667"/>
    </row>
    <row r="104" spans="1:33" s="178" customFormat="1" ht="22.5" customHeight="1" x14ac:dyDescent="0.3">
      <c r="A104" s="169">
        <f t="shared" si="15"/>
        <v>98</v>
      </c>
      <c r="B104" s="170"/>
      <c r="C104" s="171"/>
      <c r="D104" s="172"/>
      <c r="E104" s="173"/>
      <c r="F104" s="173"/>
      <c r="G104" s="172"/>
      <c r="H104" s="171"/>
      <c r="I104" s="172"/>
      <c r="J104" s="171"/>
      <c r="K104" s="172"/>
      <c r="L104" s="171"/>
      <c r="M104" s="173"/>
      <c r="N104" s="173"/>
      <c r="O104" s="173"/>
      <c r="P104" s="174"/>
      <c r="Q104" s="175"/>
      <c r="R104" s="176" t="str">
        <f>IFERROR(Q104/(VLOOKUP(P104,Summary!$A$60:$C$76,2,FALSE))," ")</f>
        <v xml:space="preserve"> </v>
      </c>
      <c r="S104" s="174"/>
      <c r="T104" s="176" t="str">
        <f>IFERROR(S104/(VLOOKUP(P104,Summary!$A$60:$C$76,2,FALSE))," ")</f>
        <v xml:space="preserve"> </v>
      </c>
      <c r="U104" s="177">
        <f t="shared" si="16"/>
        <v>0</v>
      </c>
      <c r="X104" s="179" t="str">
        <f t="shared" si="17"/>
        <v>date not completed</v>
      </c>
      <c r="Y104" s="179" t="str">
        <f t="shared" si="18"/>
        <v>date not completed</v>
      </c>
      <c r="Z104" s="179">
        <f t="shared" si="19"/>
        <v>1</v>
      </c>
      <c r="AA104" s="256">
        <f t="shared" si="20"/>
        <v>0</v>
      </c>
      <c r="AB104" s="256" t="e">
        <f t="shared" si="21"/>
        <v>#VALUE!</v>
      </c>
      <c r="AC104" s="180">
        <v>0</v>
      </c>
      <c r="AD104" s="181">
        <f t="shared" si="22"/>
        <v>0</v>
      </c>
      <c r="AE104" s="665"/>
      <c r="AF104" s="666"/>
      <c r="AG104" s="667"/>
    </row>
    <row r="105" spans="1:33" s="178" customFormat="1" ht="22.5" customHeight="1" x14ac:dyDescent="0.3">
      <c r="A105" s="169">
        <f t="shared" si="15"/>
        <v>99</v>
      </c>
      <c r="B105" s="170"/>
      <c r="C105" s="171"/>
      <c r="D105" s="172"/>
      <c r="E105" s="173"/>
      <c r="F105" s="173"/>
      <c r="G105" s="172"/>
      <c r="H105" s="171"/>
      <c r="I105" s="172"/>
      <c r="J105" s="171"/>
      <c r="K105" s="172"/>
      <c r="L105" s="171"/>
      <c r="M105" s="173"/>
      <c r="N105" s="173"/>
      <c r="O105" s="173"/>
      <c r="P105" s="174"/>
      <c r="Q105" s="175"/>
      <c r="R105" s="176" t="str">
        <f>IFERROR(Q105/(VLOOKUP(P105,Summary!$A$60:$C$76,2,FALSE))," ")</f>
        <v xml:space="preserve"> </v>
      </c>
      <c r="S105" s="174"/>
      <c r="T105" s="176" t="str">
        <f>IFERROR(S105/(VLOOKUP(P105,Summary!$A$60:$C$76,2,FALSE))," ")</f>
        <v xml:space="preserve"> </v>
      </c>
      <c r="U105" s="177">
        <f t="shared" si="16"/>
        <v>0</v>
      </c>
      <c r="X105" s="179" t="str">
        <f t="shared" si="17"/>
        <v>date not completed</v>
      </c>
      <c r="Y105" s="179" t="str">
        <f t="shared" si="18"/>
        <v>date not completed</v>
      </c>
      <c r="Z105" s="179">
        <f t="shared" si="19"/>
        <v>1</v>
      </c>
      <c r="AA105" s="256">
        <f t="shared" si="20"/>
        <v>0</v>
      </c>
      <c r="AB105" s="256" t="e">
        <f t="shared" si="21"/>
        <v>#VALUE!</v>
      </c>
      <c r="AC105" s="180">
        <v>0</v>
      </c>
      <c r="AD105" s="181">
        <f t="shared" si="22"/>
        <v>0</v>
      </c>
      <c r="AE105" s="665"/>
      <c r="AF105" s="666"/>
      <c r="AG105" s="667"/>
    </row>
    <row r="106" spans="1:33" s="178" customFormat="1" ht="22.5" customHeight="1" x14ac:dyDescent="0.3">
      <c r="A106" s="169">
        <f t="shared" si="15"/>
        <v>100</v>
      </c>
      <c r="B106" s="170"/>
      <c r="C106" s="171"/>
      <c r="D106" s="172"/>
      <c r="E106" s="173"/>
      <c r="F106" s="173"/>
      <c r="G106" s="172"/>
      <c r="H106" s="171"/>
      <c r="I106" s="172"/>
      <c r="J106" s="171"/>
      <c r="K106" s="172"/>
      <c r="L106" s="171"/>
      <c r="M106" s="173"/>
      <c r="N106" s="173"/>
      <c r="O106" s="173"/>
      <c r="P106" s="174"/>
      <c r="Q106" s="175"/>
      <c r="R106" s="176" t="str">
        <f>IFERROR(Q106/(VLOOKUP(P106,Summary!$A$60:$C$76,2,FALSE))," ")</f>
        <v xml:space="preserve"> </v>
      </c>
      <c r="S106" s="174"/>
      <c r="T106" s="176" t="str">
        <f>IFERROR(S106/(VLOOKUP(P106,Summary!$A$60:$C$76,2,FALSE))," ")</f>
        <v xml:space="preserve"> </v>
      </c>
      <c r="U106" s="177">
        <f t="shared" si="16"/>
        <v>0</v>
      </c>
      <c r="X106" s="179" t="str">
        <f t="shared" si="17"/>
        <v>date not completed</v>
      </c>
      <c r="Y106" s="179" t="str">
        <f t="shared" si="18"/>
        <v>date not completed</v>
      </c>
      <c r="Z106" s="179">
        <f t="shared" si="19"/>
        <v>1</v>
      </c>
      <c r="AA106" s="256">
        <f t="shared" si="20"/>
        <v>0</v>
      </c>
      <c r="AB106" s="256" t="e">
        <f t="shared" si="21"/>
        <v>#VALUE!</v>
      </c>
      <c r="AC106" s="180">
        <v>0</v>
      </c>
      <c r="AD106" s="181">
        <f t="shared" si="22"/>
        <v>0</v>
      </c>
      <c r="AE106" s="665"/>
      <c r="AF106" s="666"/>
      <c r="AG106" s="667"/>
    </row>
    <row r="107" spans="1:33" s="178" customFormat="1" ht="22.5" customHeight="1" x14ac:dyDescent="0.3">
      <c r="A107" s="169">
        <f t="shared" si="15"/>
        <v>101</v>
      </c>
      <c r="B107" s="170"/>
      <c r="C107" s="171"/>
      <c r="D107" s="172"/>
      <c r="E107" s="173"/>
      <c r="F107" s="173"/>
      <c r="G107" s="172"/>
      <c r="H107" s="171"/>
      <c r="I107" s="172"/>
      <c r="J107" s="171"/>
      <c r="K107" s="172"/>
      <c r="L107" s="171"/>
      <c r="M107" s="173"/>
      <c r="N107" s="173"/>
      <c r="O107" s="173"/>
      <c r="P107" s="174"/>
      <c r="Q107" s="175"/>
      <c r="R107" s="176" t="str">
        <f>IFERROR(Q107/(VLOOKUP(P107,Summary!$A$60:$C$76,2,FALSE))," ")</f>
        <v xml:space="preserve"> </v>
      </c>
      <c r="S107" s="174"/>
      <c r="T107" s="176" t="str">
        <f>IFERROR(S107/(VLOOKUP(P107,Summary!$A$60:$C$76,2,FALSE))," ")</f>
        <v xml:space="preserve"> </v>
      </c>
      <c r="U107" s="177">
        <f t="shared" si="16"/>
        <v>0</v>
      </c>
      <c r="X107" s="179" t="str">
        <f t="shared" si="17"/>
        <v>date not completed</v>
      </c>
      <c r="Y107" s="179" t="str">
        <f t="shared" si="18"/>
        <v>date not completed</v>
      </c>
      <c r="Z107" s="179">
        <f t="shared" si="19"/>
        <v>1</v>
      </c>
      <c r="AA107" s="256">
        <f t="shared" si="20"/>
        <v>0</v>
      </c>
      <c r="AB107" s="256" t="e">
        <f t="shared" si="21"/>
        <v>#VALUE!</v>
      </c>
      <c r="AC107" s="180">
        <v>0</v>
      </c>
      <c r="AD107" s="181">
        <f t="shared" si="22"/>
        <v>0</v>
      </c>
      <c r="AE107" s="665"/>
      <c r="AF107" s="666"/>
      <c r="AG107" s="667"/>
    </row>
    <row r="108" spans="1:33" s="178" customFormat="1" ht="22.5" customHeight="1" x14ac:dyDescent="0.3">
      <c r="A108" s="169">
        <f t="shared" si="15"/>
        <v>102</v>
      </c>
      <c r="B108" s="170"/>
      <c r="C108" s="171"/>
      <c r="D108" s="172"/>
      <c r="E108" s="173"/>
      <c r="F108" s="173"/>
      <c r="G108" s="172"/>
      <c r="H108" s="171"/>
      <c r="I108" s="172"/>
      <c r="J108" s="171"/>
      <c r="K108" s="172"/>
      <c r="L108" s="171"/>
      <c r="M108" s="173"/>
      <c r="N108" s="173"/>
      <c r="O108" s="173"/>
      <c r="P108" s="174"/>
      <c r="Q108" s="175"/>
      <c r="R108" s="176" t="str">
        <f>IFERROR(Q108/(VLOOKUP(P108,Summary!$A$60:$C$76,2,FALSE))," ")</f>
        <v xml:space="preserve"> </v>
      </c>
      <c r="S108" s="174"/>
      <c r="T108" s="176" t="str">
        <f>IFERROR(S108/(VLOOKUP(P108,Summary!$A$60:$C$76,2,FALSE))," ")</f>
        <v xml:space="preserve"> </v>
      </c>
      <c r="U108" s="177">
        <f t="shared" si="16"/>
        <v>0</v>
      </c>
      <c r="X108" s="179" t="str">
        <f t="shared" si="17"/>
        <v>date not completed</v>
      </c>
      <c r="Y108" s="179" t="str">
        <f t="shared" si="18"/>
        <v>date not completed</v>
      </c>
      <c r="Z108" s="179">
        <f t="shared" si="19"/>
        <v>1</v>
      </c>
      <c r="AA108" s="256">
        <f t="shared" si="20"/>
        <v>0</v>
      </c>
      <c r="AB108" s="256" t="e">
        <f t="shared" si="21"/>
        <v>#VALUE!</v>
      </c>
      <c r="AC108" s="180">
        <v>0</v>
      </c>
      <c r="AD108" s="181">
        <f t="shared" si="22"/>
        <v>0</v>
      </c>
      <c r="AE108" s="665"/>
      <c r="AF108" s="666"/>
      <c r="AG108" s="667"/>
    </row>
    <row r="109" spans="1:33" s="178" customFormat="1" ht="22.5" customHeight="1" x14ac:dyDescent="0.3">
      <c r="A109" s="169">
        <f t="shared" si="15"/>
        <v>103</v>
      </c>
      <c r="B109" s="170"/>
      <c r="C109" s="171"/>
      <c r="D109" s="172"/>
      <c r="E109" s="173"/>
      <c r="F109" s="173"/>
      <c r="G109" s="172"/>
      <c r="H109" s="171"/>
      <c r="I109" s="172"/>
      <c r="J109" s="171"/>
      <c r="K109" s="172"/>
      <c r="L109" s="171"/>
      <c r="M109" s="173"/>
      <c r="N109" s="173"/>
      <c r="O109" s="173"/>
      <c r="P109" s="174"/>
      <c r="Q109" s="175"/>
      <c r="R109" s="176" t="str">
        <f>IFERROR(Q109/(VLOOKUP(P109,Summary!$A$60:$C$76,2,FALSE))," ")</f>
        <v xml:space="preserve"> </v>
      </c>
      <c r="S109" s="174"/>
      <c r="T109" s="176" t="str">
        <f>IFERROR(S109/(VLOOKUP(P109,Summary!$A$60:$C$76,2,FALSE))," ")</f>
        <v xml:space="preserve"> </v>
      </c>
      <c r="U109" s="177">
        <f t="shared" si="16"/>
        <v>0</v>
      </c>
      <c r="X109" s="179" t="str">
        <f t="shared" si="17"/>
        <v>date not completed</v>
      </c>
      <c r="Y109" s="179" t="str">
        <f t="shared" si="18"/>
        <v>date not completed</v>
      </c>
      <c r="Z109" s="179">
        <f t="shared" si="19"/>
        <v>1</v>
      </c>
      <c r="AA109" s="256">
        <f t="shared" si="20"/>
        <v>0</v>
      </c>
      <c r="AB109" s="256" t="e">
        <f t="shared" si="21"/>
        <v>#VALUE!</v>
      </c>
      <c r="AC109" s="180">
        <v>0</v>
      </c>
      <c r="AD109" s="181">
        <f t="shared" si="22"/>
        <v>0</v>
      </c>
      <c r="AE109" s="665"/>
      <c r="AF109" s="666"/>
      <c r="AG109" s="667"/>
    </row>
    <row r="110" spans="1:33" s="178" customFormat="1" ht="22.5" customHeight="1" x14ac:dyDescent="0.3">
      <c r="A110" s="169">
        <f t="shared" si="15"/>
        <v>104</v>
      </c>
      <c r="B110" s="170"/>
      <c r="C110" s="171"/>
      <c r="D110" s="172"/>
      <c r="E110" s="173"/>
      <c r="F110" s="173"/>
      <c r="G110" s="172"/>
      <c r="H110" s="171"/>
      <c r="I110" s="172"/>
      <c r="J110" s="171"/>
      <c r="K110" s="172"/>
      <c r="L110" s="171"/>
      <c r="M110" s="173"/>
      <c r="N110" s="173"/>
      <c r="O110" s="173"/>
      <c r="P110" s="174"/>
      <c r="Q110" s="175"/>
      <c r="R110" s="176" t="str">
        <f>IFERROR(Q110/(VLOOKUP(P110,Summary!$A$60:$C$76,2,FALSE))," ")</f>
        <v xml:space="preserve"> </v>
      </c>
      <c r="S110" s="174"/>
      <c r="T110" s="176" t="str">
        <f>IFERROR(S110/(VLOOKUP(P110,Summary!$A$60:$C$76,2,FALSE))," ")</f>
        <v xml:space="preserve"> </v>
      </c>
      <c r="U110" s="177">
        <f t="shared" si="16"/>
        <v>0</v>
      </c>
      <c r="X110" s="179" t="str">
        <f t="shared" si="17"/>
        <v>date not completed</v>
      </c>
      <c r="Y110" s="179" t="str">
        <f t="shared" si="18"/>
        <v>date not completed</v>
      </c>
      <c r="Z110" s="179">
        <f t="shared" si="19"/>
        <v>1</v>
      </c>
      <c r="AA110" s="256">
        <f t="shared" si="20"/>
        <v>0</v>
      </c>
      <c r="AB110" s="256" t="e">
        <f t="shared" si="21"/>
        <v>#VALUE!</v>
      </c>
      <c r="AC110" s="180">
        <v>0</v>
      </c>
      <c r="AD110" s="181">
        <f t="shared" si="22"/>
        <v>0</v>
      </c>
      <c r="AE110" s="665"/>
      <c r="AF110" s="666"/>
      <c r="AG110" s="667"/>
    </row>
    <row r="111" spans="1:33" s="178" customFormat="1" ht="22.5" customHeight="1" x14ac:dyDescent="0.3">
      <c r="A111" s="169">
        <f t="shared" si="15"/>
        <v>105</v>
      </c>
      <c r="B111" s="170"/>
      <c r="C111" s="171"/>
      <c r="D111" s="172"/>
      <c r="E111" s="173"/>
      <c r="F111" s="173"/>
      <c r="G111" s="172"/>
      <c r="H111" s="171"/>
      <c r="I111" s="172"/>
      <c r="J111" s="171"/>
      <c r="K111" s="172"/>
      <c r="L111" s="171"/>
      <c r="M111" s="173"/>
      <c r="N111" s="173"/>
      <c r="O111" s="173"/>
      <c r="P111" s="174"/>
      <c r="Q111" s="175"/>
      <c r="R111" s="176" t="str">
        <f>IFERROR(Q111/(VLOOKUP(P111,Summary!$A$60:$C$76,2,FALSE))," ")</f>
        <v xml:space="preserve"> </v>
      </c>
      <c r="S111" s="174"/>
      <c r="T111" s="176" t="str">
        <f>IFERROR(S111/(VLOOKUP(P111,Summary!$A$60:$C$76,2,FALSE))," ")</f>
        <v xml:space="preserve"> </v>
      </c>
      <c r="U111" s="177">
        <f t="shared" si="16"/>
        <v>0</v>
      </c>
      <c r="X111" s="179" t="str">
        <f t="shared" si="17"/>
        <v>date not completed</v>
      </c>
      <c r="Y111" s="179" t="str">
        <f t="shared" si="18"/>
        <v>date not completed</v>
      </c>
      <c r="Z111" s="179">
        <f t="shared" si="19"/>
        <v>1</v>
      </c>
      <c r="AA111" s="256">
        <f t="shared" si="20"/>
        <v>0</v>
      </c>
      <c r="AB111" s="256" t="e">
        <f t="shared" si="21"/>
        <v>#VALUE!</v>
      </c>
      <c r="AC111" s="180">
        <v>0</v>
      </c>
      <c r="AD111" s="181">
        <f t="shared" si="22"/>
        <v>0</v>
      </c>
      <c r="AE111" s="665"/>
      <c r="AF111" s="666"/>
      <c r="AG111" s="667"/>
    </row>
    <row r="112" spans="1:33" s="178" customFormat="1" ht="22.5" customHeight="1" x14ac:dyDescent="0.3">
      <c r="A112" s="169">
        <f t="shared" si="15"/>
        <v>106</v>
      </c>
      <c r="B112" s="170"/>
      <c r="C112" s="171"/>
      <c r="D112" s="172"/>
      <c r="E112" s="173"/>
      <c r="F112" s="173"/>
      <c r="G112" s="172"/>
      <c r="H112" s="171"/>
      <c r="I112" s="172"/>
      <c r="J112" s="171"/>
      <c r="K112" s="172"/>
      <c r="L112" s="171"/>
      <c r="M112" s="173"/>
      <c r="N112" s="173"/>
      <c r="O112" s="173"/>
      <c r="P112" s="174"/>
      <c r="Q112" s="175"/>
      <c r="R112" s="176" t="str">
        <f>IFERROR(Q112/(VLOOKUP(P112,Summary!$A$60:$C$76,2,FALSE))," ")</f>
        <v xml:space="preserve"> </v>
      </c>
      <c r="S112" s="174"/>
      <c r="T112" s="176" t="str">
        <f>IFERROR(S112/(VLOOKUP(P112,Summary!$A$60:$C$76,2,FALSE))," ")</f>
        <v xml:space="preserve"> </v>
      </c>
      <c r="U112" s="177">
        <f t="shared" si="16"/>
        <v>0</v>
      </c>
      <c r="X112" s="179" t="str">
        <f t="shared" si="17"/>
        <v>date not completed</v>
      </c>
      <c r="Y112" s="179" t="str">
        <f t="shared" si="18"/>
        <v>date not completed</v>
      </c>
      <c r="Z112" s="179">
        <f t="shared" si="19"/>
        <v>1</v>
      </c>
      <c r="AA112" s="256">
        <f t="shared" si="20"/>
        <v>0</v>
      </c>
      <c r="AB112" s="256" t="e">
        <f t="shared" si="21"/>
        <v>#VALUE!</v>
      </c>
      <c r="AC112" s="180">
        <v>0</v>
      </c>
      <c r="AD112" s="181">
        <f t="shared" si="22"/>
        <v>0</v>
      </c>
      <c r="AE112" s="665"/>
      <c r="AF112" s="666"/>
      <c r="AG112" s="667"/>
    </row>
    <row r="113" spans="1:33" s="178" customFormat="1" ht="22.5" customHeight="1" x14ac:dyDescent="0.3">
      <c r="A113" s="169">
        <f t="shared" si="15"/>
        <v>107</v>
      </c>
      <c r="B113" s="170"/>
      <c r="C113" s="171"/>
      <c r="D113" s="172"/>
      <c r="E113" s="173"/>
      <c r="F113" s="173"/>
      <c r="G113" s="172"/>
      <c r="H113" s="171"/>
      <c r="I113" s="172"/>
      <c r="J113" s="171"/>
      <c r="K113" s="172"/>
      <c r="L113" s="171"/>
      <c r="M113" s="173"/>
      <c r="N113" s="173"/>
      <c r="O113" s="173"/>
      <c r="P113" s="174"/>
      <c r="Q113" s="175"/>
      <c r="R113" s="176" t="str">
        <f>IFERROR(Q113/(VLOOKUP(P113,Summary!$A$60:$C$76,2,FALSE))," ")</f>
        <v xml:space="preserve"> </v>
      </c>
      <c r="S113" s="174"/>
      <c r="T113" s="176" t="str">
        <f>IFERROR(S113/(VLOOKUP(P113,Summary!$A$60:$C$76,2,FALSE))," ")</f>
        <v xml:space="preserve"> </v>
      </c>
      <c r="U113" s="177">
        <f t="shared" si="16"/>
        <v>0</v>
      </c>
      <c r="X113" s="179" t="str">
        <f t="shared" si="17"/>
        <v>date not completed</v>
      </c>
      <c r="Y113" s="179" t="str">
        <f t="shared" si="18"/>
        <v>date not completed</v>
      </c>
      <c r="Z113" s="179">
        <f t="shared" si="19"/>
        <v>1</v>
      </c>
      <c r="AA113" s="256">
        <f t="shared" si="20"/>
        <v>0</v>
      </c>
      <c r="AB113" s="256" t="e">
        <f t="shared" si="21"/>
        <v>#VALUE!</v>
      </c>
      <c r="AC113" s="180">
        <v>0</v>
      </c>
      <c r="AD113" s="181">
        <f t="shared" si="22"/>
        <v>0</v>
      </c>
      <c r="AE113" s="665"/>
      <c r="AF113" s="666"/>
      <c r="AG113" s="667"/>
    </row>
    <row r="114" spans="1:33" s="178" customFormat="1" ht="22.5" customHeight="1" x14ac:dyDescent="0.3">
      <c r="A114" s="169">
        <f t="shared" si="15"/>
        <v>108</v>
      </c>
      <c r="B114" s="170"/>
      <c r="C114" s="171"/>
      <c r="D114" s="172"/>
      <c r="E114" s="173"/>
      <c r="F114" s="173"/>
      <c r="G114" s="172"/>
      <c r="H114" s="171"/>
      <c r="I114" s="172"/>
      <c r="J114" s="171"/>
      <c r="K114" s="172"/>
      <c r="L114" s="171"/>
      <c r="M114" s="173"/>
      <c r="N114" s="173"/>
      <c r="O114" s="173"/>
      <c r="P114" s="174"/>
      <c r="Q114" s="175"/>
      <c r="R114" s="176" t="str">
        <f>IFERROR(Q114/(VLOOKUP(P114,Summary!$A$60:$C$76,2,FALSE))," ")</f>
        <v xml:space="preserve"> </v>
      </c>
      <c r="S114" s="174"/>
      <c r="T114" s="176" t="str">
        <f>IFERROR(S114/(VLOOKUP(P114,Summary!$A$60:$C$76,2,FALSE))," ")</f>
        <v xml:space="preserve"> </v>
      </c>
      <c r="U114" s="177">
        <f t="shared" si="16"/>
        <v>0</v>
      </c>
      <c r="X114" s="179" t="str">
        <f t="shared" si="17"/>
        <v>date not completed</v>
      </c>
      <c r="Y114" s="179" t="str">
        <f t="shared" si="18"/>
        <v>date not completed</v>
      </c>
      <c r="Z114" s="179">
        <f t="shared" si="19"/>
        <v>1</v>
      </c>
      <c r="AA114" s="256">
        <f t="shared" si="20"/>
        <v>0</v>
      </c>
      <c r="AB114" s="256" t="e">
        <f t="shared" si="21"/>
        <v>#VALUE!</v>
      </c>
      <c r="AC114" s="180">
        <v>0</v>
      </c>
      <c r="AD114" s="181">
        <f t="shared" si="22"/>
        <v>0</v>
      </c>
      <c r="AE114" s="665"/>
      <c r="AF114" s="666"/>
      <c r="AG114" s="667"/>
    </row>
    <row r="115" spans="1:33" s="178" customFormat="1" ht="22.5" customHeight="1" x14ac:dyDescent="0.3">
      <c r="A115" s="169">
        <f t="shared" si="15"/>
        <v>109</v>
      </c>
      <c r="B115" s="170"/>
      <c r="C115" s="171"/>
      <c r="D115" s="172"/>
      <c r="E115" s="173"/>
      <c r="F115" s="173"/>
      <c r="G115" s="172"/>
      <c r="H115" s="171"/>
      <c r="I115" s="172"/>
      <c r="J115" s="171"/>
      <c r="K115" s="172"/>
      <c r="L115" s="171"/>
      <c r="M115" s="173"/>
      <c r="N115" s="173"/>
      <c r="O115" s="173"/>
      <c r="P115" s="174"/>
      <c r="Q115" s="175"/>
      <c r="R115" s="176" t="str">
        <f>IFERROR(Q115/(VLOOKUP(P115,Summary!$A$60:$C$76,2,FALSE))," ")</f>
        <v xml:space="preserve"> </v>
      </c>
      <c r="S115" s="174"/>
      <c r="T115" s="176" t="str">
        <f>IFERROR(S115/(VLOOKUP(P115,Summary!$A$60:$C$76,2,FALSE))," ")</f>
        <v xml:space="preserve"> </v>
      </c>
      <c r="U115" s="177">
        <f t="shared" si="16"/>
        <v>0</v>
      </c>
      <c r="X115" s="179" t="str">
        <f t="shared" si="17"/>
        <v>date not completed</v>
      </c>
      <c r="Y115" s="179" t="str">
        <f t="shared" si="18"/>
        <v>date not completed</v>
      </c>
      <c r="Z115" s="179">
        <f t="shared" si="19"/>
        <v>1</v>
      </c>
      <c r="AA115" s="256">
        <f t="shared" si="20"/>
        <v>0</v>
      </c>
      <c r="AB115" s="256" t="e">
        <f t="shared" si="21"/>
        <v>#VALUE!</v>
      </c>
      <c r="AC115" s="180">
        <v>0</v>
      </c>
      <c r="AD115" s="181">
        <f t="shared" si="22"/>
        <v>0</v>
      </c>
      <c r="AE115" s="665"/>
      <c r="AF115" s="666"/>
      <c r="AG115" s="667"/>
    </row>
    <row r="116" spans="1:33" s="178" customFormat="1" ht="22.5" customHeight="1" x14ac:dyDescent="0.3">
      <c r="A116" s="169">
        <f t="shared" si="15"/>
        <v>110</v>
      </c>
      <c r="B116" s="170"/>
      <c r="C116" s="171"/>
      <c r="D116" s="172"/>
      <c r="E116" s="173"/>
      <c r="F116" s="173"/>
      <c r="G116" s="172"/>
      <c r="H116" s="171"/>
      <c r="I116" s="172"/>
      <c r="J116" s="171"/>
      <c r="K116" s="172"/>
      <c r="L116" s="171"/>
      <c r="M116" s="173"/>
      <c r="N116" s="173"/>
      <c r="O116" s="173"/>
      <c r="P116" s="174"/>
      <c r="Q116" s="175"/>
      <c r="R116" s="176" t="str">
        <f>IFERROR(Q116/(VLOOKUP(P116,Summary!$A$60:$C$76,2,FALSE))," ")</f>
        <v xml:space="preserve"> </v>
      </c>
      <c r="S116" s="174"/>
      <c r="T116" s="176" t="str">
        <f>IFERROR(S116/(VLOOKUP(P116,Summary!$A$60:$C$76,2,FALSE))," ")</f>
        <v xml:space="preserve"> </v>
      </c>
      <c r="U116" s="177">
        <f t="shared" si="16"/>
        <v>0</v>
      </c>
      <c r="X116" s="179" t="str">
        <f t="shared" si="17"/>
        <v>date not completed</v>
      </c>
      <c r="Y116" s="179" t="str">
        <f t="shared" si="18"/>
        <v>date not completed</v>
      </c>
      <c r="Z116" s="179">
        <f t="shared" si="19"/>
        <v>1</v>
      </c>
      <c r="AA116" s="256">
        <f t="shared" si="20"/>
        <v>0</v>
      </c>
      <c r="AB116" s="256" t="e">
        <f t="shared" si="21"/>
        <v>#VALUE!</v>
      </c>
      <c r="AC116" s="180">
        <v>0</v>
      </c>
      <c r="AD116" s="181">
        <f t="shared" si="22"/>
        <v>0</v>
      </c>
      <c r="AE116" s="665"/>
      <c r="AF116" s="666"/>
      <c r="AG116" s="667"/>
    </row>
    <row r="117" spans="1:33" s="178" customFormat="1" ht="22.5" customHeight="1" x14ac:dyDescent="0.3">
      <c r="A117" s="169">
        <f t="shared" si="15"/>
        <v>111</v>
      </c>
      <c r="B117" s="170"/>
      <c r="C117" s="171"/>
      <c r="D117" s="172"/>
      <c r="E117" s="173"/>
      <c r="F117" s="173"/>
      <c r="G117" s="172"/>
      <c r="H117" s="171"/>
      <c r="I117" s="172"/>
      <c r="J117" s="171"/>
      <c r="K117" s="172"/>
      <c r="L117" s="171"/>
      <c r="M117" s="173"/>
      <c r="N117" s="173"/>
      <c r="O117" s="173"/>
      <c r="P117" s="174"/>
      <c r="Q117" s="175"/>
      <c r="R117" s="176" t="str">
        <f>IFERROR(Q117/(VLOOKUP(P117,Summary!$A$60:$C$76,2,FALSE))," ")</f>
        <v xml:space="preserve"> </v>
      </c>
      <c r="S117" s="174"/>
      <c r="T117" s="176" t="str">
        <f>IFERROR(S117/(VLOOKUP(P117,Summary!$A$60:$C$76,2,FALSE))," ")</f>
        <v xml:space="preserve"> </v>
      </c>
      <c r="U117" s="177">
        <f t="shared" si="16"/>
        <v>0</v>
      </c>
      <c r="X117" s="179" t="str">
        <f t="shared" si="17"/>
        <v>date not completed</v>
      </c>
      <c r="Y117" s="179" t="str">
        <f t="shared" si="18"/>
        <v>date not completed</v>
      </c>
      <c r="Z117" s="179">
        <f t="shared" si="19"/>
        <v>1</v>
      </c>
      <c r="AA117" s="256">
        <f t="shared" si="20"/>
        <v>0</v>
      </c>
      <c r="AB117" s="256" t="e">
        <f t="shared" si="21"/>
        <v>#VALUE!</v>
      </c>
      <c r="AC117" s="180">
        <v>0</v>
      </c>
      <c r="AD117" s="181">
        <f t="shared" si="22"/>
        <v>0</v>
      </c>
      <c r="AE117" s="665"/>
      <c r="AF117" s="666"/>
      <c r="AG117" s="667"/>
    </row>
    <row r="118" spans="1:33" s="178" customFormat="1" ht="22.5" customHeight="1" x14ac:dyDescent="0.3">
      <c r="A118" s="169">
        <f t="shared" si="15"/>
        <v>112</v>
      </c>
      <c r="B118" s="170"/>
      <c r="C118" s="171"/>
      <c r="D118" s="172"/>
      <c r="E118" s="173"/>
      <c r="F118" s="173"/>
      <c r="G118" s="172"/>
      <c r="H118" s="171"/>
      <c r="I118" s="172"/>
      <c r="J118" s="171"/>
      <c r="K118" s="172"/>
      <c r="L118" s="171"/>
      <c r="M118" s="173"/>
      <c r="N118" s="173"/>
      <c r="O118" s="173"/>
      <c r="P118" s="174"/>
      <c r="Q118" s="175"/>
      <c r="R118" s="176" t="str">
        <f>IFERROR(Q118/(VLOOKUP(P118,Summary!$A$60:$C$76,2,FALSE))," ")</f>
        <v xml:space="preserve"> </v>
      </c>
      <c r="S118" s="174"/>
      <c r="T118" s="176" t="str">
        <f>IFERROR(S118/(VLOOKUP(P118,Summary!$A$60:$C$76,2,FALSE))," ")</f>
        <v xml:space="preserve"> </v>
      </c>
      <c r="U118" s="177">
        <f t="shared" si="16"/>
        <v>0</v>
      </c>
      <c r="X118" s="179" t="str">
        <f t="shared" si="17"/>
        <v>date not completed</v>
      </c>
      <c r="Y118" s="179" t="str">
        <f t="shared" si="18"/>
        <v>date not completed</v>
      </c>
      <c r="Z118" s="179">
        <f t="shared" si="19"/>
        <v>1</v>
      </c>
      <c r="AA118" s="256">
        <f t="shared" si="20"/>
        <v>0</v>
      </c>
      <c r="AB118" s="256" t="e">
        <f t="shared" si="21"/>
        <v>#VALUE!</v>
      </c>
      <c r="AC118" s="180">
        <v>0</v>
      </c>
      <c r="AD118" s="181">
        <f t="shared" si="22"/>
        <v>0</v>
      </c>
      <c r="AE118" s="665"/>
      <c r="AF118" s="666"/>
      <c r="AG118" s="667"/>
    </row>
    <row r="119" spans="1:33" s="178" customFormat="1" ht="22.5" customHeight="1" x14ac:dyDescent="0.3">
      <c r="A119" s="169">
        <f t="shared" si="15"/>
        <v>113</v>
      </c>
      <c r="B119" s="170"/>
      <c r="C119" s="171"/>
      <c r="D119" s="172"/>
      <c r="E119" s="173"/>
      <c r="F119" s="173"/>
      <c r="G119" s="172"/>
      <c r="H119" s="171"/>
      <c r="I119" s="172"/>
      <c r="J119" s="171"/>
      <c r="K119" s="172"/>
      <c r="L119" s="171"/>
      <c r="M119" s="173"/>
      <c r="N119" s="173"/>
      <c r="O119" s="173"/>
      <c r="P119" s="174"/>
      <c r="Q119" s="175"/>
      <c r="R119" s="176" t="str">
        <f>IFERROR(Q119/(VLOOKUP(P119,Summary!$A$60:$C$76,2,FALSE))," ")</f>
        <v xml:space="preserve"> </v>
      </c>
      <c r="S119" s="174"/>
      <c r="T119" s="176" t="str">
        <f>IFERROR(S119/(VLOOKUP(P119,Summary!$A$60:$C$76,2,FALSE))," ")</f>
        <v xml:space="preserve"> </v>
      </c>
      <c r="U119" s="177">
        <f t="shared" si="16"/>
        <v>0</v>
      </c>
      <c r="X119" s="179" t="str">
        <f t="shared" si="17"/>
        <v>date not completed</v>
      </c>
      <c r="Y119" s="179" t="str">
        <f t="shared" si="18"/>
        <v>date not completed</v>
      </c>
      <c r="Z119" s="179">
        <f t="shared" si="19"/>
        <v>1</v>
      </c>
      <c r="AA119" s="256">
        <f t="shared" si="20"/>
        <v>0</v>
      </c>
      <c r="AB119" s="256" t="e">
        <f t="shared" si="21"/>
        <v>#VALUE!</v>
      </c>
      <c r="AC119" s="180">
        <v>0</v>
      </c>
      <c r="AD119" s="181">
        <f t="shared" si="22"/>
        <v>0</v>
      </c>
      <c r="AE119" s="665"/>
      <c r="AF119" s="666"/>
      <c r="AG119" s="667"/>
    </row>
    <row r="120" spans="1:33" s="178" customFormat="1" ht="22.5" customHeight="1" x14ac:dyDescent="0.3">
      <c r="A120" s="169">
        <f t="shared" si="15"/>
        <v>114</v>
      </c>
      <c r="B120" s="170"/>
      <c r="C120" s="171"/>
      <c r="D120" s="172"/>
      <c r="E120" s="173"/>
      <c r="F120" s="173"/>
      <c r="G120" s="172"/>
      <c r="H120" s="171"/>
      <c r="I120" s="172"/>
      <c r="J120" s="171"/>
      <c r="K120" s="172"/>
      <c r="L120" s="171"/>
      <c r="M120" s="173"/>
      <c r="N120" s="173"/>
      <c r="O120" s="173"/>
      <c r="P120" s="174"/>
      <c r="Q120" s="175"/>
      <c r="R120" s="176" t="str">
        <f>IFERROR(Q120/(VLOOKUP(P120,Summary!$A$60:$C$76,2,FALSE))," ")</f>
        <v xml:space="preserve"> </v>
      </c>
      <c r="S120" s="174"/>
      <c r="T120" s="176" t="str">
        <f>IFERROR(S120/(VLOOKUP(P120,Summary!$A$60:$C$76,2,FALSE))," ")</f>
        <v xml:space="preserve"> </v>
      </c>
      <c r="U120" s="177">
        <f t="shared" si="16"/>
        <v>0</v>
      </c>
      <c r="X120" s="179" t="str">
        <f t="shared" si="17"/>
        <v>date not completed</v>
      </c>
      <c r="Y120" s="179" t="str">
        <f t="shared" si="18"/>
        <v>date not completed</v>
      </c>
      <c r="Z120" s="179">
        <f t="shared" si="19"/>
        <v>1</v>
      </c>
      <c r="AA120" s="256">
        <f t="shared" si="20"/>
        <v>0</v>
      </c>
      <c r="AB120" s="256" t="e">
        <f t="shared" si="21"/>
        <v>#VALUE!</v>
      </c>
      <c r="AC120" s="180">
        <v>0</v>
      </c>
      <c r="AD120" s="181">
        <f t="shared" si="22"/>
        <v>0</v>
      </c>
      <c r="AE120" s="665"/>
      <c r="AF120" s="666"/>
      <c r="AG120" s="667"/>
    </row>
    <row r="121" spans="1:33" s="178" customFormat="1" ht="22.5" customHeight="1" x14ac:dyDescent="0.3">
      <c r="A121" s="169">
        <f t="shared" si="15"/>
        <v>115</v>
      </c>
      <c r="B121" s="170"/>
      <c r="C121" s="171"/>
      <c r="D121" s="172"/>
      <c r="E121" s="173"/>
      <c r="F121" s="173"/>
      <c r="G121" s="172"/>
      <c r="H121" s="171"/>
      <c r="I121" s="172"/>
      <c r="J121" s="171"/>
      <c r="K121" s="172"/>
      <c r="L121" s="171"/>
      <c r="M121" s="173"/>
      <c r="N121" s="173"/>
      <c r="O121" s="173"/>
      <c r="P121" s="174"/>
      <c r="Q121" s="175"/>
      <c r="R121" s="176" t="str">
        <f>IFERROR(Q121/(VLOOKUP(P121,Summary!$A$60:$C$76,2,FALSE))," ")</f>
        <v xml:space="preserve"> </v>
      </c>
      <c r="S121" s="174"/>
      <c r="T121" s="176" t="str">
        <f>IFERROR(S121/(VLOOKUP(P121,Summary!$A$60:$C$76,2,FALSE))," ")</f>
        <v xml:space="preserve"> </v>
      </c>
      <c r="U121" s="177">
        <f t="shared" si="16"/>
        <v>0</v>
      </c>
      <c r="X121" s="179" t="str">
        <f t="shared" si="17"/>
        <v>date not completed</v>
      </c>
      <c r="Y121" s="179" t="str">
        <f t="shared" si="18"/>
        <v>date not completed</v>
      </c>
      <c r="Z121" s="179">
        <f t="shared" si="19"/>
        <v>1</v>
      </c>
      <c r="AA121" s="256">
        <f t="shared" si="20"/>
        <v>0</v>
      </c>
      <c r="AB121" s="256" t="e">
        <f t="shared" si="21"/>
        <v>#VALUE!</v>
      </c>
      <c r="AC121" s="180">
        <v>0</v>
      </c>
      <c r="AD121" s="181">
        <f t="shared" si="22"/>
        <v>0</v>
      </c>
      <c r="AE121" s="665"/>
      <c r="AF121" s="666"/>
      <c r="AG121" s="667"/>
    </row>
    <row r="122" spans="1:33" s="178" customFormat="1" ht="22.5" customHeight="1" x14ac:dyDescent="0.3">
      <c r="A122" s="169">
        <f t="shared" si="15"/>
        <v>116</v>
      </c>
      <c r="B122" s="170"/>
      <c r="C122" s="171"/>
      <c r="D122" s="172"/>
      <c r="E122" s="173"/>
      <c r="F122" s="173"/>
      <c r="G122" s="172"/>
      <c r="H122" s="171"/>
      <c r="I122" s="172"/>
      <c r="J122" s="171"/>
      <c r="K122" s="172"/>
      <c r="L122" s="171"/>
      <c r="M122" s="173"/>
      <c r="N122" s="173"/>
      <c r="O122" s="173"/>
      <c r="P122" s="174"/>
      <c r="Q122" s="175"/>
      <c r="R122" s="176" t="str">
        <f>IFERROR(Q122/(VLOOKUP(P122,Summary!$A$60:$C$76,2,FALSE))," ")</f>
        <v xml:space="preserve"> </v>
      </c>
      <c r="S122" s="174"/>
      <c r="T122" s="176" t="str">
        <f>IFERROR(S122/(VLOOKUP(P122,Summary!$A$60:$C$76,2,FALSE))," ")</f>
        <v xml:space="preserve"> </v>
      </c>
      <c r="U122" s="177">
        <f t="shared" si="16"/>
        <v>0</v>
      </c>
      <c r="X122" s="179" t="str">
        <f t="shared" si="17"/>
        <v>date not completed</v>
      </c>
      <c r="Y122" s="179" t="str">
        <f t="shared" si="18"/>
        <v>date not completed</v>
      </c>
      <c r="Z122" s="179">
        <f t="shared" si="19"/>
        <v>1</v>
      </c>
      <c r="AA122" s="256">
        <f t="shared" si="20"/>
        <v>0</v>
      </c>
      <c r="AB122" s="256" t="e">
        <f t="shared" si="21"/>
        <v>#VALUE!</v>
      </c>
      <c r="AC122" s="180">
        <v>0</v>
      </c>
      <c r="AD122" s="181">
        <f t="shared" si="22"/>
        <v>0</v>
      </c>
      <c r="AE122" s="665"/>
      <c r="AF122" s="666"/>
      <c r="AG122" s="667"/>
    </row>
    <row r="123" spans="1:33" s="178" customFormat="1" ht="22.5" customHeight="1" x14ac:dyDescent="0.3">
      <c r="A123" s="169">
        <f t="shared" si="15"/>
        <v>117</v>
      </c>
      <c r="B123" s="170"/>
      <c r="C123" s="171"/>
      <c r="D123" s="172"/>
      <c r="E123" s="173"/>
      <c r="F123" s="173"/>
      <c r="G123" s="172"/>
      <c r="H123" s="171"/>
      <c r="I123" s="172"/>
      <c r="J123" s="171"/>
      <c r="K123" s="172"/>
      <c r="L123" s="171"/>
      <c r="M123" s="173"/>
      <c r="N123" s="173"/>
      <c r="O123" s="173"/>
      <c r="P123" s="174"/>
      <c r="Q123" s="175"/>
      <c r="R123" s="176" t="str">
        <f>IFERROR(Q123/(VLOOKUP(P123,Summary!$A$60:$C$76,2,FALSE))," ")</f>
        <v xml:space="preserve"> </v>
      </c>
      <c r="S123" s="174"/>
      <c r="T123" s="176" t="str">
        <f>IFERROR(S123/(VLOOKUP(P123,Summary!$A$60:$C$76,2,FALSE))," ")</f>
        <v xml:space="preserve"> </v>
      </c>
      <c r="U123" s="177">
        <f t="shared" si="16"/>
        <v>0</v>
      </c>
      <c r="X123" s="179" t="str">
        <f t="shared" si="17"/>
        <v>date not completed</v>
      </c>
      <c r="Y123" s="179" t="str">
        <f t="shared" si="18"/>
        <v>date not completed</v>
      </c>
      <c r="Z123" s="179">
        <f t="shared" si="19"/>
        <v>1</v>
      </c>
      <c r="AA123" s="256">
        <f t="shared" si="20"/>
        <v>0</v>
      </c>
      <c r="AB123" s="256" t="e">
        <f t="shared" si="21"/>
        <v>#VALUE!</v>
      </c>
      <c r="AC123" s="180">
        <v>0</v>
      </c>
      <c r="AD123" s="181">
        <f t="shared" si="22"/>
        <v>0</v>
      </c>
      <c r="AE123" s="665"/>
      <c r="AF123" s="666"/>
      <c r="AG123" s="667"/>
    </row>
    <row r="124" spans="1:33" s="178" customFormat="1" ht="22.5" customHeight="1" x14ac:dyDescent="0.3">
      <c r="A124" s="169">
        <f t="shared" si="15"/>
        <v>118</v>
      </c>
      <c r="B124" s="170"/>
      <c r="C124" s="171"/>
      <c r="D124" s="172"/>
      <c r="E124" s="173"/>
      <c r="F124" s="173"/>
      <c r="G124" s="172"/>
      <c r="H124" s="171"/>
      <c r="I124" s="172"/>
      <c r="J124" s="171"/>
      <c r="K124" s="172"/>
      <c r="L124" s="171"/>
      <c r="M124" s="173"/>
      <c r="N124" s="173"/>
      <c r="O124" s="173"/>
      <c r="P124" s="174"/>
      <c r="Q124" s="175"/>
      <c r="R124" s="176" t="str">
        <f>IFERROR(Q124/(VLOOKUP(P124,Summary!$A$60:$C$76,2,FALSE))," ")</f>
        <v xml:space="preserve"> </v>
      </c>
      <c r="S124" s="174"/>
      <c r="T124" s="176" t="str">
        <f>IFERROR(S124/(VLOOKUP(P124,Summary!$A$60:$C$76,2,FALSE))," ")</f>
        <v xml:space="preserve"> </v>
      </c>
      <c r="U124" s="177">
        <f t="shared" si="16"/>
        <v>0</v>
      </c>
      <c r="X124" s="179" t="str">
        <f t="shared" si="17"/>
        <v>date not completed</v>
      </c>
      <c r="Y124" s="179" t="str">
        <f t="shared" si="18"/>
        <v>date not completed</v>
      </c>
      <c r="Z124" s="179">
        <f t="shared" si="19"/>
        <v>1</v>
      </c>
      <c r="AA124" s="256">
        <f t="shared" si="20"/>
        <v>0</v>
      </c>
      <c r="AB124" s="256" t="e">
        <f t="shared" si="21"/>
        <v>#VALUE!</v>
      </c>
      <c r="AC124" s="180">
        <v>0</v>
      </c>
      <c r="AD124" s="181">
        <f t="shared" si="22"/>
        <v>0</v>
      </c>
      <c r="AE124" s="665"/>
      <c r="AF124" s="666"/>
      <c r="AG124" s="667"/>
    </row>
    <row r="125" spans="1:33" s="178" customFormat="1" ht="22.5" customHeight="1" x14ac:dyDescent="0.3">
      <c r="A125" s="169">
        <f t="shared" si="15"/>
        <v>119</v>
      </c>
      <c r="B125" s="170"/>
      <c r="C125" s="171"/>
      <c r="D125" s="172"/>
      <c r="E125" s="173"/>
      <c r="F125" s="173"/>
      <c r="G125" s="172"/>
      <c r="H125" s="171"/>
      <c r="I125" s="172"/>
      <c r="J125" s="171"/>
      <c r="K125" s="172"/>
      <c r="L125" s="171"/>
      <c r="M125" s="173"/>
      <c r="N125" s="173"/>
      <c r="O125" s="173"/>
      <c r="P125" s="174"/>
      <c r="Q125" s="175"/>
      <c r="R125" s="176" t="str">
        <f>IFERROR(Q125/(VLOOKUP(P125,Summary!$A$60:$C$76,2,FALSE))," ")</f>
        <v xml:space="preserve"> </v>
      </c>
      <c r="S125" s="174"/>
      <c r="T125" s="176" t="str">
        <f>IFERROR(S125/(VLOOKUP(P125,Summary!$A$60:$C$76,2,FALSE))," ")</f>
        <v xml:space="preserve"> </v>
      </c>
      <c r="U125" s="177">
        <f t="shared" si="16"/>
        <v>0</v>
      </c>
      <c r="X125" s="179" t="str">
        <f t="shared" si="17"/>
        <v>date not completed</v>
      </c>
      <c r="Y125" s="179" t="str">
        <f t="shared" si="18"/>
        <v>date not completed</v>
      </c>
      <c r="Z125" s="179">
        <f t="shared" si="19"/>
        <v>1</v>
      </c>
      <c r="AA125" s="256">
        <f t="shared" si="20"/>
        <v>0</v>
      </c>
      <c r="AB125" s="256" t="e">
        <f t="shared" si="21"/>
        <v>#VALUE!</v>
      </c>
      <c r="AC125" s="180">
        <v>0</v>
      </c>
      <c r="AD125" s="181">
        <f t="shared" si="22"/>
        <v>0</v>
      </c>
      <c r="AE125" s="665"/>
      <c r="AF125" s="666"/>
      <c r="AG125" s="667"/>
    </row>
    <row r="126" spans="1:33" s="178" customFormat="1" ht="22.5" customHeight="1" x14ac:dyDescent="0.3">
      <c r="A126" s="169">
        <f t="shared" si="15"/>
        <v>120</v>
      </c>
      <c r="B126" s="170"/>
      <c r="C126" s="171"/>
      <c r="D126" s="172"/>
      <c r="E126" s="173"/>
      <c r="F126" s="173"/>
      <c r="G126" s="172"/>
      <c r="H126" s="171"/>
      <c r="I126" s="172"/>
      <c r="J126" s="171"/>
      <c r="K126" s="172"/>
      <c r="L126" s="171"/>
      <c r="M126" s="173"/>
      <c r="N126" s="173"/>
      <c r="O126" s="173"/>
      <c r="P126" s="174"/>
      <c r="Q126" s="175"/>
      <c r="R126" s="176" t="str">
        <f>IFERROR(Q126/(VLOOKUP(P126,Summary!$A$60:$C$76,2,FALSE))," ")</f>
        <v xml:space="preserve"> </v>
      </c>
      <c r="S126" s="174"/>
      <c r="T126" s="176" t="str">
        <f>IFERROR(S126/(VLOOKUP(P126,Summary!$A$60:$C$76,2,FALSE))," ")</f>
        <v xml:space="preserve"> </v>
      </c>
      <c r="U126" s="177">
        <f t="shared" si="16"/>
        <v>0</v>
      </c>
      <c r="X126" s="179" t="str">
        <f t="shared" si="17"/>
        <v>date not completed</v>
      </c>
      <c r="Y126" s="179" t="str">
        <f t="shared" si="18"/>
        <v>date not completed</v>
      </c>
      <c r="Z126" s="179">
        <f t="shared" si="19"/>
        <v>1</v>
      </c>
      <c r="AA126" s="256">
        <f t="shared" si="20"/>
        <v>0</v>
      </c>
      <c r="AB126" s="256" t="e">
        <f t="shared" si="21"/>
        <v>#VALUE!</v>
      </c>
      <c r="AC126" s="180">
        <v>0</v>
      </c>
      <c r="AD126" s="181">
        <f t="shared" si="22"/>
        <v>0</v>
      </c>
      <c r="AE126" s="665"/>
      <c r="AF126" s="666"/>
      <c r="AG126" s="667"/>
    </row>
    <row r="127" spans="1:33" s="178" customFormat="1" ht="22.5" customHeight="1" x14ac:dyDescent="0.3">
      <c r="A127" s="169">
        <f t="shared" si="15"/>
        <v>121</v>
      </c>
      <c r="B127" s="170"/>
      <c r="C127" s="171"/>
      <c r="D127" s="172"/>
      <c r="E127" s="173"/>
      <c r="F127" s="173"/>
      <c r="G127" s="172"/>
      <c r="H127" s="171"/>
      <c r="I127" s="172"/>
      <c r="J127" s="171"/>
      <c r="K127" s="172"/>
      <c r="L127" s="171"/>
      <c r="M127" s="173"/>
      <c r="N127" s="173"/>
      <c r="O127" s="173"/>
      <c r="P127" s="174"/>
      <c r="Q127" s="175"/>
      <c r="R127" s="176" t="str">
        <f>IFERROR(Q127/(VLOOKUP(P127,Summary!$A$60:$C$76,2,FALSE))," ")</f>
        <v xml:space="preserve"> </v>
      </c>
      <c r="S127" s="174"/>
      <c r="T127" s="176" t="str">
        <f>IFERROR(S127/(VLOOKUP(P127,Summary!$A$60:$C$76,2,FALSE))," ")</f>
        <v xml:space="preserve"> </v>
      </c>
      <c r="U127" s="177">
        <f t="shared" si="16"/>
        <v>0</v>
      </c>
      <c r="X127" s="179" t="str">
        <f t="shared" si="17"/>
        <v>date not completed</v>
      </c>
      <c r="Y127" s="179" t="str">
        <f t="shared" si="18"/>
        <v>date not completed</v>
      </c>
      <c r="Z127" s="179">
        <f t="shared" si="19"/>
        <v>1</v>
      </c>
      <c r="AA127" s="256">
        <f t="shared" si="20"/>
        <v>0</v>
      </c>
      <c r="AB127" s="256" t="e">
        <f t="shared" si="21"/>
        <v>#VALUE!</v>
      </c>
      <c r="AC127" s="180">
        <v>0</v>
      </c>
      <c r="AD127" s="181">
        <f t="shared" si="22"/>
        <v>0</v>
      </c>
      <c r="AE127" s="665"/>
      <c r="AF127" s="666"/>
      <c r="AG127" s="667"/>
    </row>
    <row r="128" spans="1:33" s="178" customFormat="1" ht="22.5" customHeight="1" x14ac:dyDescent="0.3">
      <c r="A128" s="169">
        <f t="shared" si="15"/>
        <v>122</v>
      </c>
      <c r="B128" s="170"/>
      <c r="C128" s="171"/>
      <c r="D128" s="172"/>
      <c r="E128" s="173"/>
      <c r="F128" s="173"/>
      <c r="G128" s="172"/>
      <c r="H128" s="171"/>
      <c r="I128" s="172"/>
      <c r="J128" s="171"/>
      <c r="K128" s="172"/>
      <c r="L128" s="171"/>
      <c r="M128" s="173"/>
      <c r="N128" s="173"/>
      <c r="O128" s="173"/>
      <c r="P128" s="174"/>
      <c r="Q128" s="175"/>
      <c r="R128" s="176" t="str">
        <f>IFERROR(Q128/(VLOOKUP(P128,Summary!$A$60:$C$76,2,FALSE))," ")</f>
        <v xml:space="preserve"> </v>
      </c>
      <c r="S128" s="174"/>
      <c r="T128" s="176" t="str">
        <f>IFERROR(S128/(VLOOKUP(P128,Summary!$A$60:$C$76,2,FALSE))," ")</f>
        <v xml:space="preserve"> </v>
      </c>
      <c r="U128" s="177">
        <f t="shared" si="16"/>
        <v>0</v>
      </c>
      <c r="X128" s="179" t="str">
        <f t="shared" si="17"/>
        <v>date not completed</v>
      </c>
      <c r="Y128" s="179" t="str">
        <f t="shared" si="18"/>
        <v>date not completed</v>
      </c>
      <c r="Z128" s="179">
        <f t="shared" si="19"/>
        <v>1</v>
      </c>
      <c r="AA128" s="256">
        <f t="shared" si="20"/>
        <v>0</v>
      </c>
      <c r="AB128" s="256" t="e">
        <f t="shared" si="21"/>
        <v>#VALUE!</v>
      </c>
      <c r="AC128" s="180">
        <v>0</v>
      </c>
      <c r="AD128" s="181">
        <f t="shared" si="22"/>
        <v>0</v>
      </c>
      <c r="AE128" s="665"/>
      <c r="AF128" s="666"/>
      <c r="AG128" s="667"/>
    </row>
    <row r="129" spans="1:33" s="178" customFormat="1" ht="22.5" customHeight="1" x14ac:dyDescent="0.3">
      <c r="A129" s="169">
        <f t="shared" si="15"/>
        <v>123</v>
      </c>
      <c r="B129" s="170"/>
      <c r="C129" s="171"/>
      <c r="D129" s="172"/>
      <c r="E129" s="173"/>
      <c r="F129" s="173"/>
      <c r="G129" s="172"/>
      <c r="H129" s="171"/>
      <c r="I129" s="172"/>
      <c r="J129" s="171"/>
      <c r="K129" s="172"/>
      <c r="L129" s="171"/>
      <c r="M129" s="173"/>
      <c r="N129" s="173"/>
      <c r="O129" s="173"/>
      <c r="P129" s="174"/>
      <c r="Q129" s="175"/>
      <c r="R129" s="176" t="str">
        <f>IFERROR(Q129/(VLOOKUP(P129,Summary!$A$60:$C$76,2,FALSE))," ")</f>
        <v xml:space="preserve"> </v>
      </c>
      <c r="S129" s="174"/>
      <c r="T129" s="176" t="str">
        <f>IFERROR(S129/(VLOOKUP(P129,Summary!$A$60:$C$76,2,FALSE))," ")</f>
        <v xml:space="preserve"> </v>
      </c>
      <c r="U129" s="177">
        <f t="shared" si="16"/>
        <v>0</v>
      </c>
      <c r="X129" s="179" t="str">
        <f t="shared" si="17"/>
        <v>date not completed</v>
      </c>
      <c r="Y129" s="179" t="str">
        <f t="shared" si="18"/>
        <v>date not completed</v>
      </c>
      <c r="Z129" s="179">
        <f t="shared" si="19"/>
        <v>1</v>
      </c>
      <c r="AA129" s="256">
        <f t="shared" si="20"/>
        <v>0</v>
      </c>
      <c r="AB129" s="256" t="e">
        <f t="shared" si="21"/>
        <v>#VALUE!</v>
      </c>
      <c r="AC129" s="180">
        <v>0</v>
      </c>
      <c r="AD129" s="181">
        <f t="shared" si="22"/>
        <v>0</v>
      </c>
      <c r="AE129" s="665"/>
      <c r="AF129" s="666"/>
      <c r="AG129" s="667"/>
    </row>
    <row r="130" spans="1:33" s="178" customFormat="1" ht="22.5" customHeight="1" x14ac:dyDescent="0.3">
      <c r="A130" s="169">
        <f t="shared" si="15"/>
        <v>124</v>
      </c>
      <c r="B130" s="170"/>
      <c r="C130" s="171"/>
      <c r="D130" s="172"/>
      <c r="E130" s="173"/>
      <c r="F130" s="173"/>
      <c r="G130" s="172"/>
      <c r="H130" s="171"/>
      <c r="I130" s="172"/>
      <c r="J130" s="171"/>
      <c r="K130" s="172"/>
      <c r="L130" s="171"/>
      <c r="M130" s="173"/>
      <c r="N130" s="173"/>
      <c r="O130" s="173"/>
      <c r="P130" s="174"/>
      <c r="Q130" s="175"/>
      <c r="R130" s="176" t="str">
        <f>IFERROR(Q130/(VLOOKUP(P130,Summary!$A$60:$C$76,2,FALSE))," ")</f>
        <v xml:space="preserve"> </v>
      </c>
      <c r="S130" s="174"/>
      <c r="T130" s="176" t="str">
        <f>IFERROR(S130/(VLOOKUP(P130,Summary!$A$60:$C$76,2,FALSE))," ")</f>
        <v xml:space="preserve"> </v>
      </c>
      <c r="U130" s="177">
        <f t="shared" si="16"/>
        <v>0</v>
      </c>
      <c r="X130" s="179" t="str">
        <f t="shared" si="17"/>
        <v>date not completed</v>
      </c>
      <c r="Y130" s="179" t="str">
        <f t="shared" si="18"/>
        <v>date not completed</v>
      </c>
      <c r="Z130" s="179">
        <f t="shared" si="19"/>
        <v>1</v>
      </c>
      <c r="AA130" s="256">
        <f t="shared" si="20"/>
        <v>0</v>
      </c>
      <c r="AB130" s="256" t="e">
        <f t="shared" si="21"/>
        <v>#VALUE!</v>
      </c>
      <c r="AC130" s="180">
        <v>0</v>
      </c>
      <c r="AD130" s="181">
        <f t="shared" si="22"/>
        <v>0</v>
      </c>
      <c r="AE130" s="665"/>
      <c r="AF130" s="666"/>
      <c r="AG130" s="667"/>
    </row>
    <row r="131" spans="1:33" s="178" customFormat="1" ht="22.5" customHeight="1" x14ac:dyDescent="0.3">
      <c r="A131" s="169">
        <f t="shared" si="15"/>
        <v>125</v>
      </c>
      <c r="B131" s="170"/>
      <c r="C131" s="171"/>
      <c r="D131" s="172"/>
      <c r="E131" s="173"/>
      <c r="F131" s="173"/>
      <c r="G131" s="172"/>
      <c r="H131" s="171"/>
      <c r="I131" s="172"/>
      <c r="J131" s="171"/>
      <c r="K131" s="172"/>
      <c r="L131" s="171"/>
      <c r="M131" s="173"/>
      <c r="N131" s="173"/>
      <c r="O131" s="173"/>
      <c r="P131" s="174"/>
      <c r="Q131" s="175"/>
      <c r="R131" s="176" t="str">
        <f>IFERROR(Q131/(VLOOKUP(P131,Summary!$A$60:$C$76,2,FALSE))," ")</f>
        <v xml:space="preserve"> </v>
      </c>
      <c r="S131" s="174"/>
      <c r="T131" s="176" t="str">
        <f>IFERROR(S131/(VLOOKUP(P131,Summary!$A$60:$C$76,2,FALSE))," ")</f>
        <v xml:space="preserve"> </v>
      </c>
      <c r="U131" s="177">
        <f t="shared" si="16"/>
        <v>0</v>
      </c>
      <c r="X131" s="179" t="str">
        <f t="shared" si="17"/>
        <v>date not completed</v>
      </c>
      <c r="Y131" s="179" t="str">
        <f t="shared" si="18"/>
        <v>date not completed</v>
      </c>
      <c r="Z131" s="179">
        <f t="shared" si="19"/>
        <v>1</v>
      </c>
      <c r="AA131" s="256">
        <f t="shared" si="20"/>
        <v>0</v>
      </c>
      <c r="AB131" s="256" t="e">
        <f t="shared" si="21"/>
        <v>#VALUE!</v>
      </c>
      <c r="AC131" s="180">
        <v>0</v>
      </c>
      <c r="AD131" s="181">
        <f t="shared" si="22"/>
        <v>0</v>
      </c>
      <c r="AE131" s="665"/>
      <c r="AF131" s="666"/>
      <c r="AG131" s="667"/>
    </row>
    <row r="132" spans="1:33" s="178" customFormat="1" ht="22.5" customHeight="1" x14ac:dyDescent="0.3">
      <c r="A132" s="169">
        <f t="shared" si="15"/>
        <v>126</v>
      </c>
      <c r="B132" s="170"/>
      <c r="C132" s="171"/>
      <c r="D132" s="172"/>
      <c r="E132" s="173"/>
      <c r="F132" s="173"/>
      <c r="G132" s="172"/>
      <c r="H132" s="171"/>
      <c r="I132" s="172"/>
      <c r="J132" s="171"/>
      <c r="K132" s="172"/>
      <c r="L132" s="171"/>
      <c r="M132" s="173"/>
      <c r="N132" s="173"/>
      <c r="O132" s="173"/>
      <c r="P132" s="174"/>
      <c r="Q132" s="175"/>
      <c r="R132" s="176" t="str">
        <f>IFERROR(Q132/(VLOOKUP(P132,Summary!$A$60:$C$76,2,FALSE))," ")</f>
        <v xml:space="preserve"> </v>
      </c>
      <c r="S132" s="174"/>
      <c r="T132" s="176" t="str">
        <f>IFERROR(S132/(VLOOKUP(P132,Summary!$A$60:$C$76,2,FALSE))," ")</f>
        <v xml:space="preserve"> </v>
      </c>
      <c r="U132" s="177">
        <f t="shared" si="16"/>
        <v>0</v>
      </c>
      <c r="X132" s="179" t="str">
        <f t="shared" si="17"/>
        <v>date not completed</v>
      </c>
      <c r="Y132" s="179" t="str">
        <f t="shared" si="18"/>
        <v>date not completed</v>
      </c>
      <c r="Z132" s="179">
        <f t="shared" si="19"/>
        <v>1</v>
      </c>
      <c r="AA132" s="256">
        <f t="shared" si="20"/>
        <v>0</v>
      </c>
      <c r="AB132" s="256" t="e">
        <f t="shared" si="21"/>
        <v>#VALUE!</v>
      </c>
      <c r="AC132" s="180">
        <v>0</v>
      </c>
      <c r="AD132" s="181">
        <f t="shared" si="22"/>
        <v>0</v>
      </c>
      <c r="AE132" s="665"/>
      <c r="AF132" s="666"/>
      <c r="AG132" s="667"/>
    </row>
    <row r="133" spans="1:33" s="178" customFormat="1" ht="22.5" customHeight="1" x14ac:dyDescent="0.3">
      <c r="A133" s="169">
        <f t="shared" si="15"/>
        <v>127</v>
      </c>
      <c r="B133" s="170"/>
      <c r="C133" s="171"/>
      <c r="D133" s="172"/>
      <c r="E133" s="173"/>
      <c r="F133" s="173"/>
      <c r="G133" s="172"/>
      <c r="H133" s="171"/>
      <c r="I133" s="172"/>
      <c r="J133" s="171"/>
      <c r="K133" s="172"/>
      <c r="L133" s="171"/>
      <c r="M133" s="173"/>
      <c r="N133" s="173"/>
      <c r="O133" s="173"/>
      <c r="P133" s="174"/>
      <c r="Q133" s="175"/>
      <c r="R133" s="176" t="str">
        <f>IFERROR(Q133/(VLOOKUP(P133,Summary!$A$60:$C$76,2,FALSE))," ")</f>
        <v xml:space="preserve"> </v>
      </c>
      <c r="S133" s="174"/>
      <c r="T133" s="176" t="str">
        <f>IFERROR(S133/(VLOOKUP(P133,Summary!$A$60:$C$76,2,FALSE))," ")</f>
        <v xml:space="preserve"> </v>
      </c>
      <c r="U133" s="177">
        <f t="shared" si="16"/>
        <v>0</v>
      </c>
      <c r="X133" s="179" t="str">
        <f t="shared" si="17"/>
        <v>date not completed</v>
      </c>
      <c r="Y133" s="179" t="str">
        <f t="shared" si="18"/>
        <v>date not completed</v>
      </c>
      <c r="Z133" s="179">
        <f t="shared" si="19"/>
        <v>1</v>
      </c>
      <c r="AA133" s="256">
        <f t="shared" si="20"/>
        <v>0</v>
      </c>
      <c r="AB133" s="256" t="e">
        <f t="shared" si="21"/>
        <v>#VALUE!</v>
      </c>
      <c r="AC133" s="180">
        <v>0</v>
      </c>
      <c r="AD133" s="181">
        <f t="shared" si="22"/>
        <v>0</v>
      </c>
      <c r="AE133" s="665"/>
      <c r="AF133" s="666"/>
      <c r="AG133" s="667"/>
    </row>
    <row r="134" spans="1:33" s="178" customFormat="1" ht="22.5" customHeight="1" x14ac:dyDescent="0.3">
      <c r="A134" s="169">
        <f t="shared" si="15"/>
        <v>128</v>
      </c>
      <c r="B134" s="170"/>
      <c r="C134" s="171"/>
      <c r="D134" s="172"/>
      <c r="E134" s="173"/>
      <c r="F134" s="173"/>
      <c r="G134" s="172"/>
      <c r="H134" s="171"/>
      <c r="I134" s="172"/>
      <c r="J134" s="171"/>
      <c r="K134" s="172"/>
      <c r="L134" s="171"/>
      <c r="M134" s="173"/>
      <c r="N134" s="173"/>
      <c r="O134" s="173"/>
      <c r="P134" s="174"/>
      <c r="Q134" s="175"/>
      <c r="R134" s="176" t="str">
        <f>IFERROR(Q134/(VLOOKUP(P134,Summary!$A$60:$C$76,2,FALSE))," ")</f>
        <v xml:space="preserve"> </v>
      </c>
      <c r="S134" s="174"/>
      <c r="T134" s="176" t="str">
        <f>IFERROR(S134/(VLOOKUP(P134,Summary!$A$60:$C$76,2,FALSE))," ")</f>
        <v xml:space="preserve"> </v>
      </c>
      <c r="U134" s="177">
        <f t="shared" si="16"/>
        <v>0</v>
      </c>
      <c r="X134" s="179" t="str">
        <f t="shared" si="17"/>
        <v>date not completed</v>
      </c>
      <c r="Y134" s="179" t="str">
        <f t="shared" si="18"/>
        <v>date not completed</v>
      </c>
      <c r="Z134" s="179">
        <f t="shared" si="19"/>
        <v>1</v>
      </c>
      <c r="AA134" s="256">
        <f t="shared" si="20"/>
        <v>0</v>
      </c>
      <c r="AB134" s="256" t="e">
        <f t="shared" si="21"/>
        <v>#VALUE!</v>
      </c>
      <c r="AC134" s="180">
        <v>0</v>
      </c>
      <c r="AD134" s="181">
        <f t="shared" si="22"/>
        <v>0</v>
      </c>
      <c r="AE134" s="665"/>
      <c r="AF134" s="666"/>
      <c r="AG134" s="667"/>
    </row>
    <row r="135" spans="1:33" s="178" customFormat="1" ht="22.5" customHeight="1" x14ac:dyDescent="0.3">
      <c r="A135" s="169">
        <f t="shared" si="15"/>
        <v>129</v>
      </c>
      <c r="B135" s="170"/>
      <c r="C135" s="171"/>
      <c r="D135" s="172"/>
      <c r="E135" s="173"/>
      <c r="F135" s="173"/>
      <c r="G135" s="172"/>
      <c r="H135" s="171"/>
      <c r="I135" s="172"/>
      <c r="J135" s="171"/>
      <c r="K135" s="172"/>
      <c r="L135" s="171"/>
      <c r="M135" s="173"/>
      <c r="N135" s="173"/>
      <c r="O135" s="173"/>
      <c r="P135" s="174"/>
      <c r="Q135" s="175"/>
      <c r="R135" s="176" t="str">
        <f>IFERROR(Q135/(VLOOKUP(P135,Summary!$A$60:$C$76,2,FALSE))," ")</f>
        <v xml:space="preserve"> </v>
      </c>
      <c r="S135" s="174"/>
      <c r="T135" s="176" t="str">
        <f>IFERROR(S135/(VLOOKUP(P135,Summary!$A$60:$C$76,2,FALSE))," ")</f>
        <v xml:space="preserve"> </v>
      </c>
      <c r="U135" s="177">
        <f t="shared" si="16"/>
        <v>0</v>
      </c>
      <c r="X135" s="179" t="str">
        <f t="shared" si="17"/>
        <v>date not completed</v>
      </c>
      <c r="Y135" s="179" t="str">
        <f t="shared" si="18"/>
        <v>date not completed</v>
      </c>
      <c r="Z135" s="179">
        <f t="shared" si="19"/>
        <v>1</v>
      </c>
      <c r="AA135" s="256">
        <f t="shared" si="20"/>
        <v>0</v>
      </c>
      <c r="AB135" s="256" t="e">
        <f t="shared" si="21"/>
        <v>#VALUE!</v>
      </c>
      <c r="AC135" s="180">
        <v>0</v>
      </c>
      <c r="AD135" s="181">
        <f t="shared" si="22"/>
        <v>0</v>
      </c>
      <c r="AE135" s="665"/>
      <c r="AF135" s="666"/>
      <c r="AG135" s="667"/>
    </row>
    <row r="136" spans="1:33" s="178" customFormat="1" ht="22.5" customHeight="1" x14ac:dyDescent="0.3">
      <c r="A136" s="169">
        <f t="shared" si="15"/>
        <v>130</v>
      </c>
      <c r="B136" s="170"/>
      <c r="C136" s="171"/>
      <c r="D136" s="172"/>
      <c r="E136" s="173"/>
      <c r="F136" s="173"/>
      <c r="G136" s="172"/>
      <c r="H136" s="171"/>
      <c r="I136" s="172"/>
      <c r="J136" s="171"/>
      <c r="K136" s="172"/>
      <c r="L136" s="171"/>
      <c r="M136" s="173"/>
      <c r="N136" s="173"/>
      <c r="O136" s="173"/>
      <c r="P136" s="174"/>
      <c r="Q136" s="175"/>
      <c r="R136" s="176" t="str">
        <f>IFERROR(Q136/(VLOOKUP(P136,Summary!$A$60:$C$76,2,FALSE))," ")</f>
        <v xml:space="preserve"> </v>
      </c>
      <c r="S136" s="174"/>
      <c r="T136" s="176" t="str">
        <f>IFERROR(S136/(VLOOKUP(P136,Summary!$A$60:$C$76,2,FALSE))," ")</f>
        <v xml:space="preserve"> </v>
      </c>
      <c r="U136" s="177">
        <f t="shared" si="16"/>
        <v>0</v>
      </c>
      <c r="X136" s="179" t="str">
        <f t="shared" si="17"/>
        <v>date not completed</v>
      </c>
      <c r="Y136" s="179" t="str">
        <f t="shared" si="18"/>
        <v>date not completed</v>
      </c>
      <c r="Z136" s="179">
        <f t="shared" si="19"/>
        <v>1</v>
      </c>
      <c r="AA136" s="256">
        <f t="shared" si="20"/>
        <v>0</v>
      </c>
      <c r="AB136" s="256" t="e">
        <f t="shared" si="21"/>
        <v>#VALUE!</v>
      </c>
      <c r="AC136" s="180">
        <v>0</v>
      </c>
      <c r="AD136" s="181">
        <f t="shared" si="22"/>
        <v>0</v>
      </c>
      <c r="AE136" s="665"/>
      <c r="AF136" s="666"/>
      <c r="AG136" s="667"/>
    </row>
    <row r="137" spans="1:33" s="178" customFormat="1" ht="22.5" customHeight="1" x14ac:dyDescent="0.3">
      <c r="A137" s="169">
        <f t="shared" ref="A137:A200" si="23">+A136+1</f>
        <v>131</v>
      </c>
      <c r="B137" s="170"/>
      <c r="C137" s="171"/>
      <c r="D137" s="172"/>
      <c r="E137" s="173"/>
      <c r="F137" s="173"/>
      <c r="G137" s="172"/>
      <c r="H137" s="171"/>
      <c r="I137" s="172"/>
      <c r="J137" s="171"/>
      <c r="K137" s="172"/>
      <c r="L137" s="171"/>
      <c r="M137" s="173"/>
      <c r="N137" s="173"/>
      <c r="O137" s="173"/>
      <c r="P137" s="174"/>
      <c r="Q137" s="175"/>
      <c r="R137" s="176" t="str">
        <f>IFERROR(Q137/(VLOOKUP(P137,Summary!$A$60:$C$76,2,FALSE))," ")</f>
        <v xml:space="preserve"> </v>
      </c>
      <c r="S137" s="174"/>
      <c r="T137" s="176" t="str">
        <f>IFERROR(S137/(VLOOKUP(P137,Summary!$A$60:$C$76,2,FALSE))," ")</f>
        <v xml:space="preserve"> </v>
      </c>
      <c r="U137" s="177">
        <f t="shared" ref="U137:U200" si="24">IF(C137="",0,(IF(OR(C137="",D137="",K137="",J137="",L137="",M137="",N137=""),"FILL ALL FIELDS",R137+T137)))</f>
        <v>0</v>
      </c>
      <c r="X137" s="179" t="str">
        <f t="shared" ref="X137:X200" si="25">+IF(OR(E137=0,F137=0),"date not completed",IF(E137&lt;=F137,IF(AND($AF$3&lt;=E137),"ok","to be checked"),"start date after than end date"))</f>
        <v>date not completed</v>
      </c>
      <c r="Y137" s="179" t="str">
        <f t="shared" ref="Y137:Y200" si="26">+IF(OR(E137=0,F137=0),"date not completed",IF(F137&gt;=E137,IF(AND($AH$3&gt;=F137),"ok","to be checked"),"end date before than end date"))</f>
        <v>date not completed</v>
      </c>
      <c r="Z137" s="179">
        <f t="shared" ref="Z137:Z200" si="27">+F137-E137+1</f>
        <v>1</v>
      </c>
      <c r="AA137" s="256">
        <f t="shared" ref="AA137:AA200" si="28">+N137-M137</f>
        <v>0</v>
      </c>
      <c r="AB137" s="256" t="e">
        <f t="shared" ref="AB137:AB200" si="29">+T137/Z137</f>
        <v>#VALUE!</v>
      </c>
      <c r="AC137" s="180">
        <v>0</v>
      </c>
      <c r="AD137" s="181">
        <f t="shared" ref="AD137:AD200" si="30">IFERROR(ROUND(AC137*(T137/Z137),2),0)</f>
        <v>0</v>
      </c>
      <c r="AE137" s="665"/>
      <c r="AF137" s="666"/>
      <c r="AG137" s="667"/>
    </row>
    <row r="138" spans="1:33" s="178" customFormat="1" ht="22.5" customHeight="1" x14ac:dyDescent="0.3">
      <c r="A138" s="169">
        <f t="shared" si="23"/>
        <v>132</v>
      </c>
      <c r="B138" s="170"/>
      <c r="C138" s="171"/>
      <c r="D138" s="172"/>
      <c r="E138" s="173"/>
      <c r="F138" s="173"/>
      <c r="G138" s="172"/>
      <c r="H138" s="171"/>
      <c r="I138" s="172"/>
      <c r="J138" s="171"/>
      <c r="K138" s="172"/>
      <c r="L138" s="171"/>
      <c r="M138" s="173"/>
      <c r="N138" s="173"/>
      <c r="O138" s="173"/>
      <c r="P138" s="174"/>
      <c r="Q138" s="175"/>
      <c r="R138" s="176" t="str">
        <f>IFERROR(Q138/(VLOOKUP(P138,Summary!$A$60:$C$76,2,FALSE))," ")</f>
        <v xml:space="preserve"> </v>
      </c>
      <c r="S138" s="174"/>
      <c r="T138" s="176" t="str">
        <f>IFERROR(S138/(VLOOKUP(P138,Summary!$A$60:$C$76,2,FALSE))," ")</f>
        <v xml:space="preserve"> </v>
      </c>
      <c r="U138" s="177">
        <f t="shared" si="24"/>
        <v>0</v>
      </c>
      <c r="X138" s="179" t="str">
        <f t="shared" si="25"/>
        <v>date not completed</v>
      </c>
      <c r="Y138" s="179" t="str">
        <f t="shared" si="26"/>
        <v>date not completed</v>
      </c>
      <c r="Z138" s="179">
        <f t="shared" si="27"/>
        <v>1</v>
      </c>
      <c r="AA138" s="256">
        <f t="shared" si="28"/>
        <v>0</v>
      </c>
      <c r="AB138" s="256" t="e">
        <f t="shared" si="29"/>
        <v>#VALUE!</v>
      </c>
      <c r="AC138" s="180">
        <v>0</v>
      </c>
      <c r="AD138" s="181">
        <f t="shared" si="30"/>
        <v>0</v>
      </c>
      <c r="AE138" s="665"/>
      <c r="AF138" s="666"/>
      <c r="AG138" s="667"/>
    </row>
    <row r="139" spans="1:33" s="178" customFormat="1" ht="22.5" customHeight="1" x14ac:dyDescent="0.3">
      <c r="A139" s="169">
        <f t="shared" si="23"/>
        <v>133</v>
      </c>
      <c r="B139" s="170"/>
      <c r="C139" s="171"/>
      <c r="D139" s="172"/>
      <c r="E139" s="173"/>
      <c r="F139" s="173"/>
      <c r="G139" s="172"/>
      <c r="H139" s="171"/>
      <c r="I139" s="172"/>
      <c r="J139" s="171"/>
      <c r="K139" s="172"/>
      <c r="L139" s="171"/>
      <c r="M139" s="173"/>
      <c r="N139" s="173"/>
      <c r="O139" s="173"/>
      <c r="P139" s="174"/>
      <c r="Q139" s="175"/>
      <c r="R139" s="176" t="str">
        <f>IFERROR(Q139/(VLOOKUP(P139,Summary!$A$60:$C$76,2,FALSE))," ")</f>
        <v xml:space="preserve"> </v>
      </c>
      <c r="S139" s="174"/>
      <c r="T139" s="176" t="str">
        <f>IFERROR(S139/(VLOOKUP(P139,Summary!$A$60:$C$76,2,FALSE))," ")</f>
        <v xml:space="preserve"> </v>
      </c>
      <c r="U139" s="177">
        <f t="shared" si="24"/>
        <v>0</v>
      </c>
      <c r="X139" s="179" t="str">
        <f t="shared" si="25"/>
        <v>date not completed</v>
      </c>
      <c r="Y139" s="179" t="str">
        <f t="shared" si="26"/>
        <v>date not completed</v>
      </c>
      <c r="Z139" s="179">
        <f t="shared" si="27"/>
        <v>1</v>
      </c>
      <c r="AA139" s="256">
        <f t="shared" si="28"/>
        <v>0</v>
      </c>
      <c r="AB139" s="256" t="e">
        <f t="shared" si="29"/>
        <v>#VALUE!</v>
      </c>
      <c r="AC139" s="180">
        <v>0</v>
      </c>
      <c r="AD139" s="181">
        <f t="shared" si="30"/>
        <v>0</v>
      </c>
      <c r="AE139" s="665"/>
      <c r="AF139" s="666"/>
      <c r="AG139" s="667"/>
    </row>
    <row r="140" spans="1:33" s="178" customFormat="1" ht="22.5" customHeight="1" x14ac:dyDescent="0.3">
      <c r="A140" s="169">
        <f t="shared" si="23"/>
        <v>134</v>
      </c>
      <c r="B140" s="170"/>
      <c r="C140" s="171"/>
      <c r="D140" s="172"/>
      <c r="E140" s="173"/>
      <c r="F140" s="173"/>
      <c r="G140" s="172"/>
      <c r="H140" s="171"/>
      <c r="I140" s="172"/>
      <c r="J140" s="171"/>
      <c r="K140" s="172"/>
      <c r="L140" s="171"/>
      <c r="M140" s="173"/>
      <c r="N140" s="173"/>
      <c r="O140" s="173"/>
      <c r="P140" s="174"/>
      <c r="Q140" s="175"/>
      <c r="R140" s="176" t="str">
        <f>IFERROR(Q140/(VLOOKUP(P140,Summary!$A$60:$C$76,2,FALSE))," ")</f>
        <v xml:space="preserve"> </v>
      </c>
      <c r="S140" s="174"/>
      <c r="T140" s="176" t="str">
        <f>IFERROR(S140/(VLOOKUP(P140,Summary!$A$60:$C$76,2,FALSE))," ")</f>
        <v xml:space="preserve"> </v>
      </c>
      <c r="U140" s="177">
        <f t="shared" si="24"/>
        <v>0</v>
      </c>
      <c r="X140" s="179" t="str">
        <f t="shared" si="25"/>
        <v>date not completed</v>
      </c>
      <c r="Y140" s="179" t="str">
        <f t="shared" si="26"/>
        <v>date not completed</v>
      </c>
      <c r="Z140" s="179">
        <f t="shared" si="27"/>
        <v>1</v>
      </c>
      <c r="AA140" s="256">
        <f t="shared" si="28"/>
        <v>0</v>
      </c>
      <c r="AB140" s="256" t="e">
        <f t="shared" si="29"/>
        <v>#VALUE!</v>
      </c>
      <c r="AC140" s="180">
        <v>0</v>
      </c>
      <c r="AD140" s="181">
        <f t="shared" si="30"/>
        <v>0</v>
      </c>
      <c r="AE140" s="665"/>
      <c r="AF140" s="666"/>
      <c r="AG140" s="667"/>
    </row>
    <row r="141" spans="1:33" s="178" customFormat="1" ht="22.5" customHeight="1" x14ac:dyDescent="0.3">
      <c r="A141" s="169">
        <f t="shared" si="23"/>
        <v>135</v>
      </c>
      <c r="B141" s="170"/>
      <c r="C141" s="171"/>
      <c r="D141" s="172"/>
      <c r="E141" s="173"/>
      <c r="F141" s="173"/>
      <c r="G141" s="172"/>
      <c r="H141" s="171"/>
      <c r="I141" s="172"/>
      <c r="J141" s="171"/>
      <c r="K141" s="172"/>
      <c r="L141" s="171"/>
      <c r="M141" s="173"/>
      <c r="N141" s="173"/>
      <c r="O141" s="173"/>
      <c r="P141" s="174"/>
      <c r="Q141" s="175"/>
      <c r="R141" s="176" t="str">
        <f>IFERROR(Q141/(VLOOKUP(P141,Summary!$A$60:$C$76,2,FALSE))," ")</f>
        <v xml:space="preserve"> </v>
      </c>
      <c r="S141" s="174"/>
      <c r="T141" s="176" t="str">
        <f>IFERROR(S141/(VLOOKUP(P141,Summary!$A$60:$C$76,2,FALSE))," ")</f>
        <v xml:space="preserve"> </v>
      </c>
      <c r="U141" s="177">
        <f t="shared" si="24"/>
        <v>0</v>
      </c>
      <c r="X141" s="179" t="str">
        <f t="shared" si="25"/>
        <v>date not completed</v>
      </c>
      <c r="Y141" s="179" t="str">
        <f t="shared" si="26"/>
        <v>date not completed</v>
      </c>
      <c r="Z141" s="179">
        <f t="shared" si="27"/>
        <v>1</v>
      </c>
      <c r="AA141" s="256">
        <f t="shared" si="28"/>
        <v>0</v>
      </c>
      <c r="AB141" s="256" t="e">
        <f t="shared" si="29"/>
        <v>#VALUE!</v>
      </c>
      <c r="AC141" s="180">
        <v>0</v>
      </c>
      <c r="AD141" s="181">
        <f t="shared" si="30"/>
        <v>0</v>
      </c>
      <c r="AE141" s="665"/>
      <c r="AF141" s="666"/>
      <c r="AG141" s="667"/>
    </row>
    <row r="142" spans="1:33" s="178" customFormat="1" ht="22.5" customHeight="1" x14ac:dyDescent="0.3">
      <c r="A142" s="169">
        <f t="shared" si="23"/>
        <v>136</v>
      </c>
      <c r="B142" s="170"/>
      <c r="C142" s="171"/>
      <c r="D142" s="172"/>
      <c r="E142" s="173"/>
      <c r="F142" s="173"/>
      <c r="G142" s="172"/>
      <c r="H142" s="171"/>
      <c r="I142" s="172"/>
      <c r="J142" s="171"/>
      <c r="K142" s="172"/>
      <c r="L142" s="171"/>
      <c r="M142" s="173"/>
      <c r="N142" s="173"/>
      <c r="O142" s="173"/>
      <c r="P142" s="174"/>
      <c r="Q142" s="175"/>
      <c r="R142" s="176" t="str">
        <f>IFERROR(Q142/(VLOOKUP(P142,Summary!$A$60:$C$76,2,FALSE))," ")</f>
        <v xml:space="preserve"> </v>
      </c>
      <c r="S142" s="174"/>
      <c r="T142" s="176" t="str">
        <f>IFERROR(S142/(VLOOKUP(P142,Summary!$A$60:$C$76,2,FALSE))," ")</f>
        <v xml:space="preserve"> </v>
      </c>
      <c r="U142" s="177">
        <f t="shared" si="24"/>
        <v>0</v>
      </c>
      <c r="X142" s="179" t="str">
        <f t="shared" si="25"/>
        <v>date not completed</v>
      </c>
      <c r="Y142" s="179" t="str">
        <f t="shared" si="26"/>
        <v>date not completed</v>
      </c>
      <c r="Z142" s="179">
        <f t="shared" si="27"/>
        <v>1</v>
      </c>
      <c r="AA142" s="256">
        <f t="shared" si="28"/>
        <v>0</v>
      </c>
      <c r="AB142" s="256" t="e">
        <f t="shared" si="29"/>
        <v>#VALUE!</v>
      </c>
      <c r="AC142" s="180">
        <v>0</v>
      </c>
      <c r="AD142" s="181">
        <f t="shared" si="30"/>
        <v>0</v>
      </c>
      <c r="AE142" s="665"/>
      <c r="AF142" s="666"/>
      <c r="AG142" s="667"/>
    </row>
    <row r="143" spans="1:33" s="178" customFormat="1" ht="22.5" customHeight="1" x14ac:dyDescent="0.3">
      <c r="A143" s="169">
        <f t="shared" si="23"/>
        <v>137</v>
      </c>
      <c r="B143" s="170"/>
      <c r="C143" s="171"/>
      <c r="D143" s="172"/>
      <c r="E143" s="173"/>
      <c r="F143" s="173"/>
      <c r="G143" s="172"/>
      <c r="H143" s="171"/>
      <c r="I143" s="172"/>
      <c r="J143" s="171"/>
      <c r="K143" s="172"/>
      <c r="L143" s="171"/>
      <c r="M143" s="173"/>
      <c r="N143" s="173"/>
      <c r="O143" s="173"/>
      <c r="P143" s="174"/>
      <c r="Q143" s="175"/>
      <c r="R143" s="176" t="str">
        <f>IFERROR(Q143/(VLOOKUP(P143,Summary!$A$60:$C$76,2,FALSE))," ")</f>
        <v xml:space="preserve"> </v>
      </c>
      <c r="S143" s="174"/>
      <c r="T143" s="176" t="str">
        <f>IFERROR(S143/(VLOOKUP(P143,Summary!$A$60:$C$76,2,FALSE))," ")</f>
        <v xml:space="preserve"> </v>
      </c>
      <c r="U143" s="177">
        <f t="shared" si="24"/>
        <v>0</v>
      </c>
      <c r="X143" s="179" t="str">
        <f t="shared" si="25"/>
        <v>date not completed</v>
      </c>
      <c r="Y143" s="179" t="str">
        <f t="shared" si="26"/>
        <v>date not completed</v>
      </c>
      <c r="Z143" s="179">
        <f t="shared" si="27"/>
        <v>1</v>
      </c>
      <c r="AA143" s="256">
        <f t="shared" si="28"/>
        <v>0</v>
      </c>
      <c r="AB143" s="256" t="e">
        <f t="shared" si="29"/>
        <v>#VALUE!</v>
      </c>
      <c r="AC143" s="180">
        <v>0</v>
      </c>
      <c r="AD143" s="181">
        <f t="shared" si="30"/>
        <v>0</v>
      </c>
      <c r="AE143" s="665"/>
      <c r="AF143" s="666"/>
      <c r="AG143" s="667"/>
    </row>
    <row r="144" spans="1:33" s="178" customFormat="1" ht="22.5" customHeight="1" x14ac:dyDescent="0.3">
      <c r="A144" s="169">
        <f t="shared" si="23"/>
        <v>138</v>
      </c>
      <c r="B144" s="170"/>
      <c r="C144" s="171"/>
      <c r="D144" s="172"/>
      <c r="E144" s="173"/>
      <c r="F144" s="173"/>
      <c r="G144" s="172"/>
      <c r="H144" s="171"/>
      <c r="I144" s="172"/>
      <c r="J144" s="171"/>
      <c r="K144" s="172"/>
      <c r="L144" s="171"/>
      <c r="M144" s="173"/>
      <c r="N144" s="173"/>
      <c r="O144" s="173"/>
      <c r="P144" s="174"/>
      <c r="Q144" s="175"/>
      <c r="R144" s="176" t="str">
        <f>IFERROR(Q144/(VLOOKUP(P144,Summary!$A$60:$C$76,2,FALSE))," ")</f>
        <v xml:space="preserve"> </v>
      </c>
      <c r="S144" s="174"/>
      <c r="T144" s="176" t="str">
        <f>IFERROR(S144/(VLOOKUP(P144,Summary!$A$60:$C$76,2,FALSE))," ")</f>
        <v xml:space="preserve"> </v>
      </c>
      <c r="U144" s="177">
        <f t="shared" si="24"/>
        <v>0</v>
      </c>
      <c r="X144" s="179" t="str">
        <f t="shared" si="25"/>
        <v>date not completed</v>
      </c>
      <c r="Y144" s="179" t="str">
        <f t="shared" si="26"/>
        <v>date not completed</v>
      </c>
      <c r="Z144" s="179">
        <f t="shared" si="27"/>
        <v>1</v>
      </c>
      <c r="AA144" s="256">
        <f t="shared" si="28"/>
        <v>0</v>
      </c>
      <c r="AB144" s="256" t="e">
        <f t="shared" si="29"/>
        <v>#VALUE!</v>
      </c>
      <c r="AC144" s="180">
        <v>0</v>
      </c>
      <c r="AD144" s="181">
        <f t="shared" si="30"/>
        <v>0</v>
      </c>
      <c r="AE144" s="665"/>
      <c r="AF144" s="666"/>
      <c r="AG144" s="667"/>
    </row>
    <row r="145" spans="1:33" s="178" customFormat="1" ht="22.5" customHeight="1" x14ac:dyDescent="0.3">
      <c r="A145" s="169">
        <f t="shared" si="23"/>
        <v>139</v>
      </c>
      <c r="B145" s="170"/>
      <c r="C145" s="171"/>
      <c r="D145" s="172"/>
      <c r="E145" s="173"/>
      <c r="F145" s="173"/>
      <c r="G145" s="172"/>
      <c r="H145" s="171"/>
      <c r="I145" s="172"/>
      <c r="J145" s="171"/>
      <c r="K145" s="172"/>
      <c r="L145" s="171"/>
      <c r="M145" s="173"/>
      <c r="N145" s="173"/>
      <c r="O145" s="173"/>
      <c r="P145" s="174"/>
      <c r="Q145" s="175"/>
      <c r="R145" s="176" t="str">
        <f>IFERROR(Q145/(VLOOKUP(P145,Summary!$A$60:$C$76,2,FALSE))," ")</f>
        <v xml:space="preserve"> </v>
      </c>
      <c r="S145" s="174"/>
      <c r="T145" s="176" t="str">
        <f>IFERROR(S145/(VLOOKUP(P145,Summary!$A$60:$C$76,2,FALSE))," ")</f>
        <v xml:space="preserve"> </v>
      </c>
      <c r="U145" s="177">
        <f t="shared" si="24"/>
        <v>0</v>
      </c>
      <c r="X145" s="179" t="str">
        <f t="shared" si="25"/>
        <v>date not completed</v>
      </c>
      <c r="Y145" s="179" t="str">
        <f t="shared" si="26"/>
        <v>date not completed</v>
      </c>
      <c r="Z145" s="179">
        <f t="shared" si="27"/>
        <v>1</v>
      </c>
      <c r="AA145" s="256">
        <f t="shared" si="28"/>
        <v>0</v>
      </c>
      <c r="AB145" s="256" t="e">
        <f t="shared" si="29"/>
        <v>#VALUE!</v>
      </c>
      <c r="AC145" s="180">
        <v>0</v>
      </c>
      <c r="AD145" s="181">
        <f t="shared" si="30"/>
        <v>0</v>
      </c>
      <c r="AE145" s="665"/>
      <c r="AF145" s="666"/>
      <c r="AG145" s="667"/>
    </row>
    <row r="146" spans="1:33" s="178" customFormat="1" ht="22.5" customHeight="1" x14ac:dyDescent="0.3">
      <c r="A146" s="169">
        <f t="shared" si="23"/>
        <v>140</v>
      </c>
      <c r="B146" s="170"/>
      <c r="C146" s="171"/>
      <c r="D146" s="172"/>
      <c r="E146" s="173"/>
      <c r="F146" s="173"/>
      <c r="G146" s="172"/>
      <c r="H146" s="171"/>
      <c r="I146" s="172"/>
      <c r="J146" s="171"/>
      <c r="K146" s="172"/>
      <c r="L146" s="171"/>
      <c r="M146" s="173"/>
      <c r="N146" s="173"/>
      <c r="O146" s="173"/>
      <c r="P146" s="174"/>
      <c r="Q146" s="175"/>
      <c r="R146" s="176" t="str">
        <f>IFERROR(Q146/(VLOOKUP(P146,Summary!$A$60:$C$76,2,FALSE))," ")</f>
        <v xml:space="preserve"> </v>
      </c>
      <c r="S146" s="174"/>
      <c r="T146" s="176" t="str">
        <f>IFERROR(S146/(VLOOKUP(P146,Summary!$A$60:$C$76,2,FALSE))," ")</f>
        <v xml:space="preserve"> </v>
      </c>
      <c r="U146" s="177">
        <f t="shared" si="24"/>
        <v>0</v>
      </c>
      <c r="X146" s="179" t="str">
        <f t="shared" si="25"/>
        <v>date not completed</v>
      </c>
      <c r="Y146" s="179" t="str">
        <f t="shared" si="26"/>
        <v>date not completed</v>
      </c>
      <c r="Z146" s="179">
        <f t="shared" si="27"/>
        <v>1</v>
      </c>
      <c r="AA146" s="256">
        <f t="shared" si="28"/>
        <v>0</v>
      </c>
      <c r="AB146" s="256" t="e">
        <f t="shared" si="29"/>
        <v>#VALUE!</v>
      </c>
      <c r="AC146" s="180">
        <v>0</v>
      </c>
      <c r="AD146" s="181">
        <f t="shared" si="30"/>
        <v>0</v>
      </c>
      <c r="AE146" s="665"/>
      <c r="AF146" s="666"/>
      <c r="AG146" s="667"/>
    </row>
    <row r="147" spans="1:33" s="178" customFormat="1" ht="22.5" customHeight="1" x14ac:dyDescent="0.3">
      <c r="A147" s="169">
        <f t="shared" si="23"/>
        <v>141</v>
      </c>
      <c r="B147" s="170"/>
      <c r="C147" s="171"/>
      <c r="D147" s="172"/>
      <c r="E147" s="173"/>
      <c r="F147" s="173"/>
      <c r="G147" s="172"/>
      <c r="H147" s="171"/>
      <c r="I147" s="172"/>
      <c r="J147" s="171"/>
      <c r="K147" s="172"/>
      <c r="L147" s="171"/>
      <c r="M147" s="173"/>
      <c r="N147" s="173"/>
      <c r="O147" s="173"/>
      <c r="P147" s="174"/>
      <c r="Q147" s="175"/>
      <c r="R147" s="176" t="str">
        <f>IFERROR(Q147/(VLOOKUP(P147,Summary!$A$60:$C$76,2,FALSE))," ")</f>
        <v xml:space="preserve"> </v>
      </c>
      <c r="S147" s="174"/>
      <c r="T147" s="176" t="str">
        <f>IFERROR(S147/(VLOOKUP(P147,Summary!$A$60:$C$76,2,FALSE))," ")</f>
        <v xml:space="preserve"> </v>
      </c>
      <c r="U147" s="177">
        <f t="shared" si="24"/>
        <v>0</v>
      </c>
      <c r="X147" s="179" t="str">
        <f t="shared" si="25"/>
        <v>date not completed</v>
      </c>
      <c r="Y147" s="179" t="str">
        <f t="shared" si="26"/>
        <v>date not completed</v>
      </c>
      <c r="Z147" s="179">
        <f t="shared" si="27"/>
        <v>1</v>
      </c>
      <c r="AA147" s="256">
        <f t="shared" si="28"/>
        <v>0</v>
      </c>
      <c r="AB147" s="256" t="e">
        <f t="shared" si="29"/>
        <v>#VALUE!</v>
      </c>
      <c r="AC147" s="180">
        <v>0</v>
      </c>
      <c r="AD147" s="181">
        <f t="shared" si="30"/>
        <v>0</v>
      </c>
      <c r="AE147" s="665"/>
      <c r="AF147" s="666"/>
      <c r="AG147" s="667"/>
    </row>
    <row r="148" spans="1:33" s="178" customFormat="1" ht="22.5" customHeight="1" x14ac:dyDescent="0.3">
      <c r="A148" s="169">
        <f t="shared" si="23"/>
        <v>142</v>
      </c>
      <c r="B148" s="170"/>
      <c r="C148" s="171"/>
      <c r="D148" s="172"/>
      <c r="E148" s="173"/>
      <c r="F148" s="173"/>
      <c r="G148" s="172"/>
      <c r="H148" s="171"/>
      <c r="I148" s="172"/>
      <c r="J148" s="171"/>
      <c r="K148" s="172"/>
      <c r="L148" s="171"/>
      <c r="M148" s="173"/>
      <c r="N148" s="173"/>
      <c r="O148" s="173"/>
      <c r="P148" s="174"/>
      <c r="Q148" s="175"/>
      <c r="R148" s="176" t="str">
        <f>IFERROR(Q148/(VLOOKUP(P148,Summary!$A$60:$C$76,2,FALSE))," ")</f>
        <v xml:space="preserve"> </v>
      </c>
      <c r="S148" s="174"/>
      <c r="T148" s="176" t="str">
        <f>IFERROR(S148/(VLOOKUP(P148,Summary!$A$60:$C$76,2,FALSE))," ")</f>
        <v xml:space="preserve"> </v>
      </c>
      <c r="U148" s="177">
        <f t="shared" si="24"/>
        <v>0</v>
      </c>
      <c r="X148" s="179" t="str">
        <f t="shared" si="25"/>
        <v>date not completed</v>
      </c>
      <c r="Y148" s="179" t="str">
        <f t="shared" si="26"/>
        <v>date not completed</v>
      </c>
      <c r="Z148" s="179">
        <f t="shared" si="27"/>
        <v>1</v>
      </c>
      <c r="AA148" s="256">
        <f t="shared" si="28"/>
        <v>0</v>
      </c>
      <c r="AB148" s="256" t="e">
        <f t="shared" si="29"/>
        <v>#VALUE!</v>
      </c>
      <c r="AC148" s="180">
        <v>0</v>
      </c>
      <c r="AD148" s="181">
        <f t="shared" si="30"/>
        <v>0</v>
      </c>
      <c r="AE148" s="665"/>
      <c r="AF148" s="666"/>
      <c r="AG148" s="667"/>
    </row>
    <row r="149" spans="1:33" s="178" customFormat="1" ht="22.5" customHeight="1" x14ac:dyDescent="0.3">
      <c r="A149" s="169">
        <f t="shared" si="23"/>
        <v>143</v>
      </c>
      <c r="B149" s="170"/>
      <c r="C149" s="171"/>
      <c r="D149" s="172"/>
      <c r="E149" s="173"/>
      <c r="F149" s="173"/>
      <c r="G149" s="172"/>
      <c r="H149" s="171"/>
      <c r="I149" s="172"/>
      <c r="J149" s="171"/>
      <c r="K149" s="172"/>
      <c r="L149" s="171"/>
      <c r="M149" s="173"/>
      <c r="N149" s="173"/>
      <c r="O149" s="173"/>
      <c r="P149" s="174"/>
      <c r="Q149" s="175"/>
      <c r="R149" s="176" t="str">
        <f>IFERROR(Q149/(VLOOKUP(P149,Summary!$A$60:$C$76,2,FALSE))," ")</f>
        <v xml:space="preserve"> </v>
      </c>
      <c r="S149" s="174"/>
      <c r="T149" s="176" t="str">
        <f>IFERROR(S149/(VLOOKUP(P149,Summary!$A$60:$C$76,2,FALSE))," ")</f>
        <v xml:space="preserve"> </v>
      </c>
      <c r="U149" s="177">
        <f t="shared" si="24"/>
        <v>0</v>
      </c>
      <c r="X149" s="179" t="str">
        <f t="shared" si="25"/>
        <v>date not completed</v>
      </c>
      <c r="Y149" s="179" t="str">
        <f t="shared" si="26"/>
        <v>date not completed</v>
      </c>
      <c r="Z149" s="179">
        <f t="shared" si="27"/>
        <v>1</v>
      </c>
      <c r="AA149" s="256">
        <f t="shared" si="28"/>
        <v>0</v>
      </c>
      <c r="AB149" s="256" t="e">
        <f t="shared" si="29"/>
        <v>#VALUE!</v>
      </c>
      <c r="AC149" s="180">
        <v>0</v>
      </c>
      <c r="AD149" s="181">
        <f t="shared" si="30"/>
        <v>0</v>
      </c>
      <c r="AE149" s="665"/>
      <c r="AF149" s="666"/>
      <c r="AG149" s="667"/>
    </row>
    <row r="150" spans="1:33" s="178" customFormat="1" ht="22.5" customHeight="1" x14ac:dyDescent="0.3">
      <c r="A150" s="169">
        <f t="shared" si="23"/>
        <v>144</v>
      </c>
      <c r="B150" s="170"/>
      <c r="C150" s="171"/>
      <c r="D150" s="172"/>
      <c r="E150" s="173"/>
      <c r="F150" s="173"/>
      <c r="G150" s="172"/>
      <c r="H150" s="171"/>
      <c r="I150" s="172"/>
      <c r="J150" s="171"/>
      <c r="K150" s="172"/>
      <c r="L150" s="171"/>
      <c r="M150" s="173"/>
      <c r="N150" s="173"/>
      <c r="O150" s="173"/>
      <c r="P150" s="174"/>
      <c r="Q150" s="175"/>
      <c r="R150" s="176" t="str">
        <f>IFERROR(Q150/(VLOOKUP(P150,Summary!$A$60:$C$76,2,FALSE))," ")</f>
        <v xml:space="preserve"> </v>
      </c>
      <c r="S150" s="174"/>
      <c r="T150" s="176" t="str">
        <f>IFERROR(S150/(VLOOKUP(P150,Summary!$A$60:$C$76,2,FALSE))," ")</f>
        <v xml:space="preserve"> </v>
      </c>
      <c r="U150" s="177">
        <f t="shared" si="24"/>
        <v>0</v>
      </c>
      <c r="X150" s="179" t="str">
        <f t="shared" si="25"/>
        <v>date not completed</v>
      </c>
      <c r="Y150" s="179" t="str">
        <f t="shared" si="26"/>
        <v>date not completed</v>
      </c>
      <c r="Z150" s="179">
        <f t="shared" si="27"/>
        <v>1</v>
      </c>
      <c r="AA150" s="256">
        <f t="shared" si="28"/>
        <v>0</v>
      </c>
      <c r="AB150" s="256" t="e">
        <f t="shared" si="29"/>
        <v>#VALUE!</v>
      </c>
      <c r="AC150" s="180">
        <v>0</v>
      </c>
      <c r="AD150" s="181">
        <f t="shared" si="30"/>
        <v>0</v>
      </c>
      <c r="AE150" s="665"/>
      <c r="AF150" s="666"/>
      <c r="AG150" s="667"/>
    </row>
    <row r="151" spans="1:33" s="178" customFormat="1" ht="22.5" customHeight="1" x14ac:dyDescent="0.3">
      <c r="A151" s="169">
        <f t="shared" si="23"/>
        <v>145</v>
      </c>
      <c r="B151" s="170"/>
      <c r="C151" s="171"/>
      <c r="D151" s="172"/>
      <c r="E151" s="173"/>
      <c r="F151" s="173"/>
      <c r="G151" s="172"/>
      <c r="H151" s="171"/>
      <c r="I151" s="172"/>
      <c r="J151" s="171"/>
      <c r="K151" s="172"/>
      <c r="L151" s="171"/>
      <c r="M151" s="173"/>
      <c r="N151" s="173"/>
      <c r="O151" s="173"/>
      <c r="P151" s="174"/>
      <c r="Q151" s="175"/>
      <c r="R151" s="176" t="str">
        <f>IFERROR(Q151/(VLOOKUP(P151,Summary!$A$60:$C$76,2,FALSE))," ")</f>
        <v xml:space="preserve"> </v>
      </c>
      <c r="S151" s="174"/>
      <c r="T151" s="176" t="str">
        <f>IFERROR(S151/(VLOOKUP(P151,Summary!$A$60:$C$76,2,FALSE))," ")</f>
        <v xml:space="preserve"> </v>
      </c>
      <c r="U151" s="177">
        <f t="shared" si="24"/>
        <v>0</v>
      </c>
      <c r="X151" s="179" t="str">
        <f t="shared" si="25"/>
        <v>date not completed</v>
      </c>
      <c r="Y151" s="179" t="str">
        <f t="shared" si="26"/>
        <v>date not completed</v>
      </c>
      <c r="Z151" s="179">
        <f t="shared" si="27"/>
        <v>1</v>
      </c>
      <c r="AA151" s="256">
        <f t="shared" si="28"/>
        <v>0</v>
      </c>
      <c r="AB151" s="256" t="e">
        <f t="shared" si="29"/>
        <v>#VALUE!</v>
      </c>
      <c r="AC151" s="180">
        <v>0</v>
      </c>
      <c r="AD151" s="181">
        <f t="shared" si="30"/>
        <v>0</v>
      </c>
      <c r="AE151" s="665"/>
      <c r="AF151" s="666"/>
      <c r="AG151" s="667"/>
    </row>
    <row r="152" spans="1:33" s="178" customFormat="1" ht="22.5" customHeight="1" x14ac:dyDescent="0.3">
      <c r="A152" s="169">
        <f t="shared" si="23"/>
        <v>146</v>
      </c>
      <c r="B152" s="170"/>
      <c r="C152" s="171"/>
      <c r="D152" s="172"/>
      <c r="E152" s="173"/>
      <c r="F152" s="173"/>
      <c r="G152" s="172"/>
      <c r="H152" s="171"/>
      <c r="I152" s="172"/>
      <c r="J152" s="171"/>
      <c r="K152" s="172"/>
      <c r="L152" s="171"/>
      <c r="M152" s="173"/>
      <c r="N152" s="173"/>
      <c r="O152" s="173"/>
      <c r="P152" s="174"/>
      <c r="Q152" s="175"/>
      <c r="R152" s="176" t="str">
        <f>IFERROR(Q152/(VLOOKUP(P152,Summary!$A$60:$C$76,2,FALSE))," ")</f>
        <v xml:space="preserve"> </v>
      </c>
      <c r="S152" s="174"/>
      <c r="T152" s="176" t="str">
        <f>IFERROR(S152/(VLOOKUP(P152,Summary!$A$60:$C$76,2,FALSE))," ")</f>
        <v xml:space="preserve"> </v>
      </c>
      <c r="U152" s="177">
        <f t="shared" si="24"/>
        <v>0</v>
      </c>
      <c r="X152" s="179" t="str">
        <f t="shared" si="25"/>
        <v>date not completed</v>
      </c>
      <c r="Y152" s="179" t="str">
        <f t="shared" si="26"/>
        <v>date not completed</v>
      </c>
      <c r="Z152" s="179">
        <f t="shared" si="27"/>
        <v>1</v>
      </c>
      <c r="AA152" s="256">
        <f t="shared" si="28"/>
        <v>0</v>
      </c>
      <c r="AB152" s="256" t="e">
        <f t="shared" si="29"/>
        <v>#VALUE!</v>
      </c>
      <c r="AC152" s="180">
        <v>0</v>
      </c>
      <c r="AD152" s="181">
        <f t="shared" si="30"/>
        <v>0</v>
      </c>
      <c r="AE152" s="665"/>
      <c r="AF152" s="666"/>
      <c r="AG152" s="667"/>
    </row>
    <row r="153" spans="1:33" s="178" customFormat="1" ht="22.5" customHeight="1" x14ac:dyDescent="0.3">
      <c r="A153" s="169">
        <f t="shared" si="23"/>
        <v>147</v>
      </c>
      <c r="B153" s="170"/>
      <c r="C153" s="171"/>
      <c r="D153" s="172"/>
      <c r="E153" s="173"/>
      <c r="F153" s="173"/>
      <c r="G153" s="172"/>
      <c r="H153" s="171"/>
      <c r="I153" s="172"/>
      <c r="J153" s="171"/>
      <c r="K153" s="172"/>
      <c r="L153" s="171"/>
      <c r="M153" s="173"/>
      <c r="N153" s="173"/>
      <c r="O153" s="173"/>
      <c r="P153" s="174"/>
      <c r="Q153" s="175"/>
      <c r="R153" s="176" t="str">
        <f>IFERROR(Q153/(VLOOKUP(P153,Summary!$A$60:$C$76,2,FALSE))," ")</f>
        <v xml:space="preserve"> </v>
      </c>
      <c r="S153" s="174"/>
      <c r="T153" s="176" t="str">
        <f>IFERROR(S153/(VLOOKUP(P153,Summary!$A$60:$C$76,2,FALSE))," ")</f>
        <v xml:space="preserve"> </v>
      </c>
      <c r="U153" s="177">
        <f t="shared" si="24"/>
        <v>0</v>
      </c>
      <c r="X153" s="179" t="str">
        <f t="shared" si="25"/>
        <v>date not completed</v>
      </c>
      <c r="Y153" s="179" t="str">
        <f t="shared" si="26"/>
        <v>date not completed</v>
      </c>
      <c r="Z153" s="179">
        <f t="shared" si="27"/>
        <v>1</v>
      </c>
      <c r="AA153" s="256">
        <f t="shared" si="28"/>
        <v>0</v>
      </c>
      <c r="AB153" s="256" t="e">
        <f t="shared" si="29"/>
        <v>#VALUE!</v>
      </c>
      <c r="AC153" s="180">
        <v>0</v>
      </c>
      <c r="AD153" s="181">
        <f t="shared" si="30"/>
        <v>0</v>
      </c>
      <c r="AE153" s="665"/>
      <c r="AF153" s="666"/>
      <c r="AG153" s="667"/>
    </row>
    <row r="154" spans="1:33" s="178" customFormat="1" ht="22.5" customHeight="1" x14ac:dyDescent="0.3">
      <c r="A154" s="169">
        <f t="shared" si="23"/>
        <v>148</v>
      </c>
      <c r="B154" s="170"/>
      <c r="C154" s="171"/>
      <c r="D154" s="172"/>
      <c r="E154" s="173"/>
      <c r="F154" s="173"/>
      <c r="G154" s="172"/>
      <c r="H154" s="171"/>
      <c r="I154" s="172"/>
      <c r="J154" s="171"/>
      <c r="K154" s="172"/>
      <c r="L154" s="171"/>
      <c r="M154" s="173"/>
      <c r="N154" s="173"/>
      <c r="O154" s="173"/>
      <c r="P154" s="174"/>
      <c r="Q154" s="175"/>
      <c r="R154" s="176" t="str">
        <f>IFERROR(Q154/(VLOOKUP(P154,Summary!$A$60:$C$76,2,FALSE))," ")</f>
        <v xml:space="preserve"> </v>
      </c>
      <c r="S154" s="174"/>
      <c r="T154" s="176" t="str">
        <f>IFERROR(S154/(VLOOKUP(P154,Summary!$A$60:$C$76,2,FALSE))," ")</f>
        <v xml:space="preserve"> </v>
      </c>
      <c r="U154" s="177">
        <f t="shared" si="24"/>
        <v>0</v>
      </c>
      <c r="X154" s="179" t="str">
        <f t="shared" si="25"/>
        <v>date not completed</v>
      </c>
      <c r="Y154" s="179" t="str">
        <f t="shared" si="26"/>
        <v>date not completed</v>
      </c>
      <c r="Z154" s="179">
        <f t="shared" si="27"/>
        <v>1</v>
      </c>
      <c r="AA154" s="256">
        <f t="shared" si="28"/>
        <v>0</v>
      </c>
      <c r="AB154" s="256" t="e">
        <f t="shared" si="29"/>
        <v>#VALUE!</v>
      </c>
      <c r="AC154" s="180">
        <v>0</v>
      </c>
      <c r="AD154" s="181">
        <f t="shared" si="30"/>
        <v>0</v>
      </c>
      <c r="AE154" s="665"/>
      <c r="AF154" s="666"/>
      <c r="AG154" s="667"/>
    </row>
    <row r="155" spans="1:33" s="178" customFormat="1" ht="22.5" customHeight="1" x14ac:dyDescent="0.3">
      <c r="A155" s="169">
        <f t="shared" si="23"/>
        <v>149</v>
      </c>
      <c r="B155" s="170"/>
      <c r="C155" s="171"/>
      <c r="D155" s="172"/>
      <c r="E155" s="173"/>
      <c r="F155" s="173"/>
      <c r="G155" s="172"/>
      <c r="H155" s="171"/>
      <c r="I155" s="172"/>
      <c r="J155" s="171"/>
      <c r="K155" s="172"/>
      <c r="L155" s="171"/>
      <c r="M155" s="173"/>
      <c r="N155" s="173"/>
      <c r="O155" s="173"/>
      <c r="P155" s="174"/>
      <c r="Q155" s="175"/>
      <c r="R155" s="176" t="str">
        <f>IFERROR(Q155/(VLOOKUP(P155,Summary!$A$60:$C$76,2,FALSE))," ")</f>
        <v xml:space="preserve"> </v>
      </c>
      <c r="S155" s="174"/>
      <c r="T155" s="176" t="str">
        <f>IFERROR(S155/(VLOOKUP(P155,Summary!$A$60:$C$76,2,FALSE))," ")</f>
        <v xml:space="preserve"> </v>
      </c>
      <c r="U155" s="177">
        <f t="shared" si="24"/>
        <v>0</v>
      </c>
      <c r="X155" s="179" t="str">
        <f t="shared" si="25"/>
        <v>date not completed</v>
      </c>
      <c r="Y155" s="179" t="str">
        <f t="shared" si="26"/>
        <v>date not completed</v>
      </c>
      <c r="Z155" s="179">
        <f t="shared" si="27"/>
        <v>1</v>
      </c>
      <c r="AA155" s="256">
        <f t="shared" si="28"/>
        <v>0</v>
      </c>
      <c r="AB155" s="256" t="e">
        <f t="shared" si="29"/>
        <v>#VALUE!</v>
      </c>
      <c r="AC155" s="180">
        <v>0</v>
      </c>
      <c r="AD155" s="181">
        <f t="shared" si="30"/>
        <v>0</v>
      </c>
      <c r="AE155" s="665"/>
      <c r="AF155" s="666"/>
      <c r="AG155" s="667"/>
    </row>
    <row r="156" spans="1:33" s="178" customFormat="1" ht="22.5" customHeight="1" x14ac:dyDescent="0.3">
      <c r="A156" s="169">
        <f t="shared" si="23"/>
        <v>150</v>
      </c>
      <c r="B156" s="170"/>
      <c r="C156" s="171"/>
      <c r="D156" s="172"/>
      <c r="E156" s="173"/>
      <c r="F156" s="173"/>
      <c r="G156" s="172"/>
      <c r="H156" s="171"/>
      <c r="I156" s="172"/>
      <c r="J156" s="171"/>
      <c r="K156" s="172"/>
      <c r="L156" s="171"/>
      <c r="M156" s="173"/>
      <c r="N156" s="173"/>
      <c r="O156" s="173"/>
      <c r="P156" s="174"/>
      <c r="Q156" s="175"/>
      <c r="R156" s="176" t="str">
        <f>IFERROR(Q156/(VLOOKUP(P156,Summary!$A$60:$C$76,2,FALSE))," ")</f>
        <v xml:space="preserve"> </v>
      </c>
      <c r="S156" s="174"/>
      <c r="T156" s="176" t="str">
        <f>IFERROR(S156/(VLOOKUP(P156,Summary!$A$60:$C$76,2,FALSE))," ")</f>
        <v xml:space="preserve"> </v>
      </c>
      <c r="U156" s="177">
        <f t="shared" si="24"/>
        <v>0</v>
      </c>
      <c r="X156" s="179" t="str">
        <f t="shared" si="25"/>
        <v>date not completed</v>
      </c>
      <c r="Y156" s="179" t="str">
        <f t="shared" si="26"/>
        <v>date not completed</v>
      </c>
      <c r="Z156" s="179">
        <f t="shared" si="27"/>
        <v>1</v>
      </c>
      <c r="AA156" s="256">
        <f t="shared" si="28"/>
        <v>0</v>
      </c>
      <c r="AB156" s="256" t="e">
        <f t="shared" si="29"/>
        <v>#VALUE!</v>
      </c>
      <c r="AC156" s="180">
        <v>0</v>
      </c>
      <c r="AD156" s="181">
        <f t="shared" si="30"/>
        <v>0</v>
      </c>
      <c r="AE156" s="665"/>
      <c r="AF156" s="666"/>
      <c r="AG156" s="667"/>
    </row>
    <row r="157" spans="1:33" s="178" customFormat="1" ht="22.5" customHeight="1" x14ac:dyDescent="0.3">
      <c r="A157" s="169">
        <f t="shared" si="23"/>
        <v>151</v>
      </c>
      <c r="B157" s="170"/>
      <c r="C157" s="171"/>
      <c r="D157" s="172"/>
      <c r="E157" s="173"/>
      <c r="F157" s="173"/>
      <c r="G157" s="172"/>
      <c r="H157" s="171"/>
      <c r="I157" s="172"/>
      <c r="J157" s="171"/>
      <c r="K157" s="172"/>
      <c r="L157" s="171"/>
      <c r="M157" s="173"/>
      <c r="N157" s="173"/>
      <c r="O157" s="173"/>
      <c r="P157" s="174"/>
      <c r="Q157" s="175"/>
      <c r="R157" s="176" t="str">
        <f>IFERROR(Q157/(VLOOKUP(P157,Summary!$A$60:$C$76,2,FALSE))," ")</f>
        <v xml:space="preserve"> </v>
      </c>
      <c r="S157" s="174"/>
      <c r="T157" s="176" t="str">
        <f>IFERROR(S157/(VLOOKUP(P157,Summary!$A$60:$C$76,2,FALSE))," ")</f>
        <v xml:space="preserve"> </v>
      </c>
      <c r="U157" s="177">
        <f t="shared" si="24"/>
        <v>0</v>
      </c>
      <c r="X157" s="179" t="str">
        <f t="shared" si="25"/>
        <v>date not completed</v>
      </c>
      <c r="Y157" s="179" t="str">
        <f t="shared" si="26"/>
        <v>date not completed</v>
      </c>
      <c r="Z157" s="179">
        <f t="shared" si="27"/>
        <v>1</v>
      </c>
      <c r="AA157" s="256">
        <f t="shared" si="28"/>
        <v>0</v>
      </c>
      <c r="AB157" s="256" t="e">
        <f t="shared" si="29"/>
        <v>#VALUE!</v>
      </c>
      <c r="AC157" s="180">
        <v>0</v>
      </c>
      <c r="AD157" s="181">
        <f t="shared" si="30"/>
        <v>0</v>
      </c>
      <c r="AE157" s="665"/>
      <c r="AF157" s="666"/>
      <c r="AG157" s="667"/>
    </row>
    <row r="158" spans="1:33" s="178" customFormat="1" ht="22.5" customHeight="1" x14ac:dyDescent="0.3">
      <c r="A158" s="169">
        <f t="shared" si="23"/>
        <v>152</v>
      </c>
      <c r="B158" s="170"/>
      <c r="C158" s="171"/>
      <c r="D158" s="172"/>
      <c r="E158" s="173"/>
      <c r="F158" s="173"/>
      <c r="G158" s="172"/>
      <c r="H158" s="171"/>
      <c r="I158" s="172"/>
      <c r="J158" s="171"/>
      <c r="K158" s="172"/>
      <c r="L158" s="171"/>
      <c r="M158" s="173"/>
      <c r="N158" s="173"/>
      <c r="O158" s="173"/>
      <c r="P158" s="174"/>
      <c r="Q158" s="175"/>
      <c r="R158" s="176" t="str">
        <f>IFERROR(Q158/(VLOOKUP(P158,Summary!$A$60:$C$76,2,FALSE))," ")</f>
        <v xml:space="preserve"> </v>
      </c>
      <c r="S158" s="174"/>
      <c r="T158" s="176" t="str">
        <f>IFERROR(S158/(VLOOKUP(P158,Summary!$A$60:$C$76,2,FALSE))," ")</f>
        <v xml:space="preserve"> </v>
      </c>
      <c r="U158" s="177">
        <f t="shared" si="24"/>
        <v>0</v>
      </c>
      <c r="X158" s="179" t="str">
        <f t="shared" si="25"/>
        <v>date not completed</v>
      </c>
      <c r="Y158" s="179" t="str">
        <f t="shared" si="26"/>
        <v>date not completed</v>
      </c>
      <c r="Z158" s="179">
        <f t="shared" si="27"/>
        <v>1</v>
      </c>
      <c r="AA158" s="256">
        <f t="shared" si="28"/>
        <v>0</v>
      </c>
      <c r="AB158" s="256" t="e">
        <f t="shared" si="29"/>
        <v>#VALUE!</v>
      </c>
      <c r="AC158" s="180">
        <v>0</v>
      </c>
      <c r="AD158" s="181">
        <f t="shared" si="30"/>
        <v>0</v>
      </c>
      <c r="AE158" s="665"/>
      <c r="AF158" s="666"/>
      <c r="AG158" s="667"/>
    </row>
    <row r="159" spans="1:33" s="178" customFormat="1" ht="22.5" customHeight="1" x14ac:dyDescent="0.3">
      <c r="A159" s="169">
        <f t="shared" si="23"/>
        <v>153</v>
      </c>
      <c r="B159" s="170"/>
      <c r="C159" s="171"/>
      <c r="D159" s="172"/>
      <c r="E159" s="173"/>
      <c r="F159" s="173"/>
      <c r="G159" s="172"/>
      <c r="H159" s="171"/>
      <c r="I159" s="172"/>
      <c r="J159" s="171"/>
      <c r="K159" s="172"/>
      <c r="L159" s="171"/>
      <c r="M159" s="173"/>
      <c r="N159" s="173"/>
      <c r="O159" s="173"/>
      <c r="P159" s="174"/>
      <c r="Q159" s="175"/>
      <c r="R159" s="176" t="str">
        <f>IFERROR(Q159/(VLOOKUP(P159,Summary!$A$60:$C$76,2,FALSE))," ")</f>
        <v xml:space="preserve"> </v>
      </c>
      <c r="S159" s="174"/>
      <c r="T159" s="176" t="str">
        <f>IFERROR(S159/(VLOOKUP(P159,Summary!$A$60:$C$76,2,FALSE))," ")</f>
        <v xml:space="preserve"> </v>
      </c>
      <c r="U159" s="177">
        <f t="shared" si="24"/>
        <v>0</v>
      </c>
      <c r="X159" s="179" t="str">
        <f t="shared" si="25"/>
        <v>date not completed</v>
      </c>
      <c r="Y159" s="179" t="str">
        <f t="shared" si="26"/>
        <v>date not completed</v>
      </c>
      <c r="Z159" s="179">
        <f t="shared" si="27"/>
        <v>1</v>
      </c>
      <c r="AA159" s="256">
        <f t="shared" si="28"/>
        <v>0</v>
      </c>
      <c r="AB159" s="256" t="e">
        <f t="shared" si="29"/>
        <v>#VALUE!</v>
      </c>
      <c r="AC159" s="180">
        <v>0</v>
      </c>
      <c r="AD159" s="181">
        <f t="shared" si="30"/>
        <v>0</v>
      </c>
      <c r="AE159" s="665"/>
      <c r="AF159" s="666"/>
      <c r="AG159" s="667"/>
    </row>
    <row r="160" spans="1:33" s="178" customFormat="1" ht="22.5" customHeight="1" x14ac:dyDescent="0.3">
      <c r="A160" s="169">
        <f t="shared" si="23"/>
        <v>154</v>
      </c>
      <c r="B160" s="170"/>
      <c r="C160" s="171"/>
      <c r="D160" s="172"/>
      <c r="E160" s="173"/>
      <c r="F160" s="173"/>
      <c r="G160" s="172"/>
      <c r="H160" s="171"/>
      <c r="I160" s="172"/>
      <c r="J160" s="171"/>
      <c r="K160" s="172"/>
      <c r="L160" s="171"/>
      <c r="M160" s="173"/>
      <c r="N160" s="173"/>
      <c r="O160" s="173"/>
      <c r="P160" s="174"/>
      <c r="Q160" s="175"/>
      <c r="R160" s="176" t="str">
        <f>IFERROR(Q160/(VLOOKUP(P160,Summary!$A$60:$C$76,2,FALSE))," ")</f>
        <v xml:space="preserve"> </v>
      </c>
      <c r="S160" s="174"/>
      <c r="T160" s="176" t="str">
        <f>IFERROR(S160/(VLOOKUP(P160,Summary!$A$60:$C$76,2,FALSE))," ")</f>
        <v xml:space="preserve"> </v>
      </c>
      <c r="U160" s="177">
        <f t="shared" si="24"/>
        <v>0</v>
      </c>
      <c r="X160" s="179" t="str">
        <f t="shared" si="25"/>
        <v>date not completed</v>
      </c>
      <c r="Y160" s="179" t="str">
        <f t="shared" si="26"/>
        <v>date not completed</v>
      </c>
      <c r="Z160" s="179">
        <f t="shared" si="27"/>
        <v>1</v>
      </c>
      <c r="AA160" s="256">
        <f t="shared" si="28"/>
        <v>0</v>
      </c>
      <c r="AB160" s="256" t="e">
        <f t="shared" si="29"/>
        <v>#VALUE!</v>
      </c>
      <c r="AC160" s="180">
        <v>0</v>
      </c>
      <c r="AD160" s="181">
        <f t="shared" si="30"/>
        <v>0</v>
      </c>
      <c r="AE160" s="665"/>
      <c r="AF160" s="666"/>
      <c r="AG160" s="667"/>
    </row>
    <row r="161" spans="1:33" s="178" customFormat="1" ht="22.5" customHeight="1" x14ac:dyDescent="0.3">
      <c r="A161" s="169">
        <f t="shared" si="23"/>
        <v>155</v>
      </c>
      <c r="B161" s="170"/>
      <c r="C161" s="171"/>
      <c r="D161" s="172"/>
      <c r="E161" s="173"/>
      <c r="F161" s="173"/>
      <c r="G161" s="172"/>
      <c r="H161" s="171"/>
      <c r="I161" s="172"/>
      <c r="J161" s="171"/>
      <c r="K161" s="172"/>
      <c r="L161" s="171"/>
      <c r="M161" s="173"/>
      <c r="N161" s="173"/>
      <c r="O161" s="173"/>
      <c r="P161" s="174"/>
      <c r="Q161" s="175"/>
      <c r="R161" s="176" t="str">
        <f>IFERROR(Q161/(VLOOKUP(P161,Summary!$A$60:$C$76,2,FALSE))," ")</f>
        <v xml:space="preserve"> </v>
      </c>
      <c r="S161" s="174"/>
      <c r="T161" s="176" t="str">
        <f>IFERROR(S161/(VLOOKUP(P161,Summary!$A$60:$C$76,2,FALSE))," ")</f>
        <v xml:space="preserve"> </v>
      </c>
      <c r="U161" s="177">
        <f t="shared" si="24"/>
        <v>0</v>
      </c>
      <c r="X161" s="179" t="str">
        <f t="shared" si="25"/>
        <v>date not completed</v>
      </c>
      <c r="Y161" s="179" t="str">
        <f t="shared" si="26"/>
        <v>date not completed</v>
      </c>
      <c r="Z161" s="179">
        <f t="shared" si="27"/>
        <v>1</v>
      </c>
      <c r="AA161" s="256">
        <f t="shared" si="28"/>
        <v>0</v>
      </c>
      <c r="AB161" s="256" t="e">
        <f t="shared" si="29"/>
        <v>#VALUE!</v>
      </c>
      <c r="AC161" s="180">
        <v>0</v>
      </c>
      <c r="AD161" s="181">
        <f t="shared" si="30"/>
        <v>0</v>
      </c>
      <c r="AE161" s="665"/>
      <c r="AF161" s="666"/>
      <c r="AG161" s="667"/>
    </row>
    <row r="162" spans="1:33" s="178" customFormat="1" ht="22.5" customHeight="1" x14ac:dyDescent="0.3">
      <c r="A162" s="169">
        <f t="shared" si="23"/>
        <v>156</v>
      </c>
      <c r="B162" s="170"/>
      <c r="C162" s="171"/>
      <c r="D162" s="172"/>
      <c r="E162" s="173"/>
      <c r="F162" s="173"/>
      <c r="G162" s="172"/>
      <c r="H162" s="171"/>
      <c r="I162" s="172"/>
      <c r="J162" s="171"/>
      <c r="K162" s="172"/>
      <c r="L162" s="171"/>
      <c r="M162" s="173"/>
      <c r="N162" s="173"/>
      <c r="O162" s="173"/>
      <c r="P162" s="174"/>
      <c r="Q162" s="175"/>
      <c r="R162" s="176" t="str">
        <f>IFERROR(Q162/(VLOOKUP(P162,Summary!$A$60:$C$76,2,FALSE))," ")</f>
        <v xml:space="preserve"> </v>
      </c>
      <c r="S162" s="174"/>
      <c r="T162" s="176" t="str">
        <f>IFERROR(S162/(VLOOKUP(P162,Summary!$A$60:$C$76,2,FALSE))," ")</f>
        <v xml:space="preserve"> </v>
      </c>
      <c r="U162" s="177">
        <f t="shared" si="24"/>
        <v>0</v>
      </c>
      <c r="X162" s="179" t="str">
        <f t="shared" si="25"/>
        <v>date not completed</v>
      </c>
      <c r="Y162" s="179" t="str">
        <f t="shared" si="26"/>
        <v>date not completed</v>
      </c>
      <c r="Z162" s="179">
        <f t="shared" si="27"/>
        <v>1</v>
      </c>
      <c r="AA162" s="256">
        <f t="shared" si="28"/>
        <v>0</v>
      </c>
      <c r="AB162" s="256" t="e">
        <f t="shared" si="29"/>
        <v>#VALUE!</v>
      </c>
      <c r="AC162" s="180">
        <v>0</v>
      </c>
      <c r="AD162" s="181">
        <f t="shared" si="30"/>
        <v>0</v>
      </c>
      <c r="AE162" s="665"/>
      <c r="AF162" s="666"/>
      <c r="AG162" s="667"/>
    </row>
    <row r="163" spans="1:33" s="178" customFormat="1" ht="22.5" customHeight="1" x14ac:dyDescent="0.3">
      <c r="A163" s="169">
        <f t="shared" si="23"/>
        <v>157</v>
      </c>
      <c r="B163" s="170"/>
      <c r="C163" s="171"/>
      <c r="D163" s="172"/>
      <c r="E163" s="173"/>
      <c r="F163" s="173"/>
      <c r="G163" s="172"/>
      <c r="H163" s="171"/>
      <c r="I163" s="172"/>
      <c r="J163" s="171"/>
      <c r="K163" s="172"/>
      <c r="L163" s="171"/>
      <c r="M163" s="173"/>
      <c r="N163" s="173"/>
      <c r="O163" s="173"/>
      <c r="P163" s="174"/>
      <c r="Q163" s="175"/>
      <c r="R163" s="176" t="str">
        <f>IFERROR(Q163/(VLOOKUP(P163,Summary!$A$60:$C$76,2,FALSE))," ")</f>
        <v xml:space="preserve"> </v>
      </c>
      <c r="S163" s="174"/>
      <c r="T163" s="176" t="str">
        <f>IFERROR(S163/(VLOOKUP(P163,Summary!$A$60:$C$76,2,FALSE))," ")</f>
        <v xml:space="preserve"> </v>
      </c>
      <c r="U163" s="177">
        <f t="shared" si="24"/>
        <v>0</v>
      </c>
      <c r="X163" s="179" t="str">
        <f t="shared" si="25"/>
        <v>date not completed</v>
      </c>
      <c r="Y163" s="179" t="str">
        <f t="shared" si="26"/>
        <v>date not completed</v>
      </c>
      <c r="Z163" s="179">
        <f t="shared" si="27"/>
        <v>1</v>
      </c>
      <c r="AA163" s="256">
        <f t="shared" si="28"/>
        <v>0</v>
      </c>
      <c r="AB163" s="256" t="e">
        <f t="shared" si="29"/>
        <v>#VALUE!</v>
      </c>
      <c r="AC163" s="180">
        <v>0</v>
      </c>
      <c r="AD163" s="181">
        <f t="shared" si="30"/>
        <v>0</v>
      </c>
      <c r="AE163" s="665"/>
      <c r="AF163" s="666"/>
      <c r="AG163" s="667"/>
    </row>
    <row r="164" spans="1:33" s="178" customFormat="1" ht="22.5" customHeight="1" x14ac:dyDescent="0.3">
      <c r="A164" s="169">
        <f t="shared" si="23"/>
        <v>158</v>
      </c>
      <c r="B164" s="170"/>
      <c r="C164" s="171"/>
      <c r="D164" s="172"/>
      <c r="E164" s="173"/>
      <c r="F164" s="173"/>
      <c r="G164" s="172"/>
      <c r="H164" s="171"/>
      <c r="I164" s="172"/>
      <c r="J164" s="171"/>
      <c r="K164" s="172"/>
      <c r="L164" s="171"/>
      <c r="M164" s="173"/>
      <c r="N164" s="173"/>
      <c r="O164" s="173"/>
      <c r="P164" s="174"/>
      <c r="Q164" s="175"/>
      <c r="R164" s="176" t="str">
        <f>IFERROR(Q164/(VLOOKUP(P164,Summary!$A$60:$C$76,2,FALSE))," ")</f>
        <v xml:space="preserve"> </v>
      </c>
      <c r="S164" s="174"/>
      <c r="T164" s="176" t="str">
        <f>IFERROR(S164/(VLOOKUP(P164,Summary!$A$60:$C$76,2,FALSE))," ")</f>
        <v xml:space="preserve"> </v>
      </c>
      <c r="U164" s="177">
        <f t="shared" si="24"/>
        <v>0</v>
      </c>
      <c r="X164" s="179" t="str">
        <f t="shared" si="25"/>
        <v>date not completed</v>
      </c>
      <c r="Y164" s="179" t="str">
        <f t="shared" si="26"/>
        <v>date not completed</v>
      </c>
      <c r="Z164" s="179">
        <f t="shared" si="27"/>
        <v>1</v>
      </c>
      <c r="AA164" s="256">
        <f t="shared" si="28"/>
        <v>0</v>
      </c>
      <c r="AB164" s="256" t="e">
        <f t="shared" si="29"/>
        <v>#VALUE!</v>
      </c>
      <c r="AC164" s="180">
        <v>0</v>
      </c>
      <c r="AD164" s="181">
        <f t="shared" si="30"/>
        <v>0</v>
      </c>
      <c r="AE164" s="665"/>
      <c r="AF164" s="666"/>
      <c r="AG164" s="667"/>
    </row>
    <row r="165" spans="1:33" s="178" customFormat="1" ht="22.5" customHeight="1" x14ac:dyDescent="0.3">
      <c r="A165" s="169">
        <f t="shared" si="23"/>
        <v>159</v>
      </c>
      <c r="B165" s="170"/>
      <c r="C165" s="171"/>
      <c r="D165" s="172"/>
      <c r="E165" s="173"/>
      <c r="F165" s="173"/>
      <c r="G165" s="172"/>
      <c r="H165" s="171"/>
      <c r="I165" s="172"/>
      <c r="J165" s="171"/>
      <c r="K165" s="172"/>
      <c r="L165" s="171"/>
      <c r="M165" s="173"/>
      <c r="N165" s="173"/>
      <c r="O165" s="173"/>
      <c r="P165" s="174"/>
      <c r="Q165" s="175"/>
      <c r="R165" s="176" t="str">
        <f>IFERROR(Q165/(VLOOKUP(P165,Summary!$A$60:$C$76,2,FALSE))," ")</f>
        <v xml:space="preserve"> </v>
      </c>
      <c r="S165" s="174"/>
      <c r="T165" s="176" t="str">
        <f>IFERROR(S165/(VLOOKUP(P165,Summary!$A$60:$C$76,2,FALSE))," ")</f>
        <v xml:space="preserve"> </v>
      </c>
      <c r="U165" s="177">
        <f t="shared" si="24"/>
        <v>0</v>
      </c>
      <c r="X165" s="179" t="str">
        <f t="shared" si="25"/>
        <v>date not completed</v>
      </c>
      <c r="Y165" s="179" t="str">
        <f t="shared" si="26"/>
        <v>date not completed</v>
      </c>
      <c r="Z165" s="179">
        <f t="shared" si="27"/>
        <v>1</v>
      </c>
      <c r="AA165" s="256">
        <f t="shared" si="28"/>
        <v>0</v>
      </c>
      <c r="AB165" s="256" t="e">
        <f t="shared" si="29"/>
        <v>#VALUE!</v>
      </c>
      <c r="AC165" s="180">
        <v>0</v>
      </c>
      <c r="AD165" s="181">
        <f t="shared" si="30"/>
        <v>0</v>
      </c>
      <c r="AE165" s="665"/>
      <c r="AF165" s="666"/>
      <c r="AG165" s="667"/>
    </row>
    <row r="166" spans="1:33" s="178" customFormat="1" ht="22.5" customHeight="1" x14ac:dyDescent="0.3">
      <c r="A166" s="169">
        <f t="shared" si="23"/>
        <v>160</v>
      </c>
      <c r="B166" s="170"/>
      <c r="C166" s="171"/>
      <c r="D166" s="172"/>
      <c r="E166" s="173"/>
      <c r="F166" s="173"/>
      <c r="G166" s="172"/>
      <c r="H166" s="171"/>
      <c r="I166" s="172"/>
      <c r="J166" s="171"/>
      <c r="K166" s="172"/>
      <c r="L166" s="171"/>
      <c r="M166" s="173"/>
      <c r="N166" s="173"/>
      <c r="O166" s="173"/>
      <c r="P166" s="174"/>
      <c r="Q166" s="175"/>
      <c r="R166" s="176" t="str">
        <f>IFERROR(Q166/(VLOOKUP(P166,Summary!$A$60:$C$76,2,FALSE))," ")</f>
        <v xml:space="preserve"> </v>
      </c>
      <c r="S166" s="174"/>
      <c r="T166" s="176" t="str">
        <f>IFERROR(S166/(VLOOKUP(P166,Summary!$A$60:$C$76,2,FALSE))," ")</f>
        <v xml:space="preserve"> </v>
      </c>
      <c r="U166" s="177">
        <f t="shared" si="24"/>
        <v>0</v>
      </c>
      <c r="X166" s="179" t="str">
        <f t="shared" si="25"/>
        <v>date not completed</v>
      </c>
      <c r="Y166" s="179" t="str">
        <f t="shared" si="26"/>
        <v>date not completed</v>
      </c>
      <c r="Z166" s="179">
        <f t="shared" si="27"/>
        <v>1</v>
      </c>
      <c r="AA166" s="256">
        <f t="shared" si="28"/>
        <v>0</v>
      </c>
      <c r="AB166" s="256" t="e">
        <f t="shared" si="29"/>
        <v>#VALUE!</v>
      </c>
      <c r="AC166" s="180">
        <v>0</v>
      </c>
      <c r="AD166" s="181">
        <f t="shared" si="30"/>
        <v>0</v>
      </c>
      <c r="AE166" s="665"/>
      <c r="AF166" s="666"/>
      <c r="AG166" s="667"/>
    </row>
    <row r="167" spans="1:33" s="178" customFormat="1" ht="22.5" customHeight="1" x14ac:dyDescent="0.3">
      <c r="A167" s="169">
        <f t="shared" si="23"/>
        <v>161</v>
      </c>
      <c r="B167" s="170"/>
      <c r="C167" s="171"/>
      <c r="D167" s="172"/>
      <c r="E167" s="173"/>
      <c r="F167" s="173"/>
      <c r="G167" s="172"/>
      <c r="H167" s="171"/>
      <c r="I167" s="172"/>
      <c r="J167" s="171"/>
      <c r="K167" s="172"/>
      <c r="L167" s="171"/>
      <c r="M167" s="173"/>
      <c r="N167" s="173"/>
      <c r="O167" s="173"/>
      <c r="P167" s="174"/>
      <c r="Q167" s="175"/>
      <c r="R167" s="176" t="str">
        <f>IFERROR(Q167/(VLOOKUP(P167,Summary!$A$60:$C$76,2,FALSE))," ")</f>
        <v xml:space="preserve"> </v>
      </c>
      <c r="S167" s="174"/>
      <c r="T167" s="176" t="str">
        <f>IFERROR(S167/(VLOOKUP(P167,Summary!$A$60:$C$76,2,FALSE))," ")</f>
        <v xml:space="preserve"> </v>
      </c>
      <c r="U167" s="177">
        <f t="shared" si="24"/>
        <v>0</v>
      </c>
      <c r="X167" s="179" t="str">
        <f t="shared" si="25"/>
        <v>date not completed</v>
      </c>
      <c r="Y167" s="179" t="str">
        <f t="shared" si="26"/>
        <v>date not completed</v>
      </c>
      <c r="Z167" s="179">
        <f t="shared" si="27"/>
        <v>1</v>
      </c>
      <c r="AA167" s="256">
        <f t="shared" si="28"/>
        <v>0</v>
      </c>
      <c r="AB167" s="256" t="e">
        <f t="shared" si="29"/>
        <v>#VALUE!</v>
      </c>
      <c r="AC167" s="180">
        <v>0</v>
      </c>
      <c r="AD167" s="181">
        <f t="shared" si="30"/>
        <v>0</v>
      </c>
      <c r="AE167" s="665"/>
      <c r="AF167" s="666"/>
      <c r="AG167" s="667"/>
    </row>
    <row r="168" spans="1:33" s="178" customFormat="1" ht="22.5" customHeight="1" x14ac:dyDescent="0.3">
      <c r="A168" s="169">
        <f t="shared" si="23"/>
        <v>162</v>
      </c>
      <c r="B168" s="170"/>
      <c r="C168" s="171"/>
      <c r="D168" s="172"/>
      <c r="E168" s="173"/>
      <c r="F168" s="173"/>
      <c r="G168" s="172"/>
      <c r="H168" s="171"/>
      <c r="I168" s="172"/>
      <c r="J168" s="171"/>
      <c r="K168" s="172"/>
      <c r="L168" s="171"/>
      <c r="M168" s="173"/>
      <c r="N168" s="173"/>
      <c r="O168" s="173"/>
      <c r="P168" s="174"/>
      <c r="Q168" s="175"/>
      <c r="R168" s="176" t="str">
        <f>IFERROR(Q168/(VLOOKUP(P168,Summary!$A$60:$C$76,2,FALSE))," ")</f>
        <v xml:space="preserve"> </v>
      </c>
      <c r="S168" s="174"/>
      <c r="T168" s="176" t="str">
        <f>IFERROR(S168/(VLOOKUP(P168,Summary!$A$60:$C$76,2,FALSE))," ")</f>
        <v xml:space="preserve"> </v>
      </c>
      <c r="U168" s="177">
        <f t="shared" si="24"/>
        <v>0</v>
      </c>
      <c r="X168" s="179" t="str">
        <f t="shared" si="25"/>
        <v>date not completed</v>
      </c>
      <c r="Y168" s="179" t="str">
        <f t="shared" si="26"/>
        <v>date not completed</v>
      </c>
      <c r="Z168" s="179">
        <f t="shared" si="27"/>
        <v>1</v>
      </c>
      <c r="AA168" s="256">
        <f t="shared" si="28"/>
        <v>0</v>
      </c>
      <c r="AB168" s="256" t="e">
        <f t="shared" si="29"/>
        <v>#VALUE!</v>
      </c>
      <c r="AC168" s="180">
        <v>0</v>
      </c>
      <c r="AD168" s="181">
        <f t="shared" si="30"/>
        <v>0</v>
      </c>
      <c r="AE168" s="665"/>
      <c r="AF168" s="666"/>
      <c r="AG168" s="667"/>
    </row>
    <row r="169" spans="1:33" s="178" customFormat="1" ht="22.5" customHeight="1" x14ac:dyDescent="0.3">
      <c r="A169" s="169">
        <f t="shared" si="23"/>
        <v>163</v>
      </c>
      <c r="B169" s="170"/>
      <c r="C169" s="171"/>
      <c r="D169" s="172"/>
      <c r="E169" s="173"/>
      <c r="F169" s="173"/>
      <c r="G169" s="172"/>
      <c r="H169" s="171"/>
      <c r="I169" s="172"/>
      <c r="J169" s="171"/>
      <c r="K169" s="172"/>
      <c r="L169" s="171"/>
      <c r="M169" s="173"/>
      <c r="N169" s="173"/>
      <c r="O169" s="173"/>
      <c r="P169" s="174"/>
      <c r="Q169" s="175"/>
      <c r="R169" s="176" t="str">
        <f>IFERROR(Q169/(VLOOKUP(P169,Summary!$A$60:$C$76,2,FALSE))," ")</f>
        <v xml:space="preserve"> </v>
      </c>
      <c r="S169" s="174"/>
      <c r="T169" s="176" t="str">
        <f>IFERROR(S169/(VLOOKUP(P169,Summary!$A$60:$C$76,2,FALSE))," ")</f>
        <v xml:space="preserve"> </v>
      </c>
      <c r="U169" s="177">
        <f t="shared" si="24"/>
        <v>0</v>
      </c>
      <c r="X169" s="179" t="str">
        <f t="shared" si="25"/>
        <v>date not completed</v>
      </c>
      <c r="Y169" s="179" t="str">
        <f t="shared" si="26"/>
        <v>date not completed</v>
      </c>
      <c r="Z169" s="179">
        <f t="shared" si="27"/>
        <v>1</v>
      </c>
      <c r="AA169" s="256">
        <f t="shared" si="28"/>
        <v>0</v>
      </c>
      <c r="AB169" s="256" t="e">
        <f t="shared" si="29"/>
        <v>#VALUE!</v>
      </c>
      <c r="AC169" s="180">
        <v>0</v>
      </c>
      <c r="AD169" s="181">
        <f t="shared" si="30"/>
        <v>0</v>
      </c>
      <c r="AE169" s="665"/>
      <c r="AF169" s="666"/>
      <c r="AG169" s="667"/>
    </row>
    <row r="170" spans="1:33" s="178" customFormat="1" ht="22.5" customHeight="1" x14ac:dyDescent="0.3">
      <c r="A170" s="169">
        <f t="shared" si="23"/>
        <v>164</v>
      </c>
      <c r="B170" s="170"/>
      <c r="C170" s="171"/>
      <c r="D170" s="172"/>
      <c r="E170" s="173"/>
      <c r="F170" s="173"/>
      <c r="G170" s="172"/>
      <c r="H170" s="171"/>
      <c r="I170" s="172"/>
      <c r="J170" s="171"/>
      <c r="K170" s="172"/>
      <c r="L170" s="171"/>
      <c r="M170" s="173"/>
      <c r="N170" s="173"/>
      <c r="O170" s="173"/>
      <c r="P170" s="174"/>
      <c r="Q170" s="175"/>
      <c r="R170" s="176" t="str">
        <f>IFERROR(Q170/(VLOOKUP(P170,Summary!$A$60:$C$76,2,FALSE))," ")</f>
        <v xml:space="preserve"> </v>
      </c>
      <c r="S170" s="174"/>
      <c r="T170" s="176" t="str">
        <f>IFERROR(S170/(VLOOKUP(P170,Summary!$A$60:$C$76,2,FALSE))," ")</f>
        <v xml:space="preserve"> </v>
      </c>
      <c r="U170" s="177">
        <f t="shared" si="24"/>
        <v>0</v>
      </c>
      <c r="X170" s="179" t="str">
        <f t="shared" si="25"/>
        <v>date not completed</v>
      </c>
      <c r="Y170" s="179" t="str">
        <f t="shared" si="26"/>
        <v>date not completed</v>
      </c>
      <c r="Z170" s="179">
        <f t="shared" si="27"/>
        <v>1</v>
      </c>
      <c r="AA170" s="256">
        <f t="shared" si="28"/>
        <v>0</v>
      </c>
      <c r="AB170" s="256" t="e">
        <f t="shared" si="29"/>
        <v>#VALUE!</v>
      </c>
      <c r="AC170" s="180">
        <v>0</v>
      </c>
      <c r="AD170" s="181">
        <f t="shared" si="30"/>
        <v>0</v>
      </c>
      <c r="AE170" s="665"/>
      <c r="AF170" s="666"/>
      <c r="AG170" s="667"/>
    </row>
    <row r="171" spans="1:33" s="178" customFormat="1" ht="22.5" customHeight="1" x14ac:dyDescent="0.3">
      <c r="A171" s="169">
        <f t="shared" si="23"/>
        <v>165</v>
      </c>
      <c r="B171" s="170"/>
      <c r="C171" s="171"/>
      <c r="D171" s="172"/>
      <c r="E171" s="173"/>
      <c r="F171" s="173"/>
      <c r="G171" s="172"/>
      <c r="H171" s="171"/>
      <c r="I171" s="172"/>
      <c r="J171" s="171"/>
      <c r="K171" s="172"/>
      <c r="L171" s="171"/>
      <c r="M171" s="173"/>
      <c r="N171" s="173"/>
      <c r="O171" s="173"/>
      <c r="P171" s="174"/>
      <c r="Q171" s="175"/>
      <c r="R171" s="176" t="str">
        <f>IFERROR(Q171/(VLOOKUP(P171,Summary!$A$60:$C$76,2,FALSE))," ")</f>
        <v xml:space="preserve"> </v>
      </c>
      <c r="S171" s="174"/>
      <c r="T171" s="176" t="str">
        <f>IFERROR(S171/(VLOOKUP(P171,Summary!$A$60:$C$76,2,FALSE))," ")</f>
        <v xml:space="preserve"> </v>
      </c>
      <c r="U171" s="177">
        <f t="shared" si="24"/>
        <v>0</v>
      </c>
      <c r="X171" s="179" t="str">
        <f t="shared" si="25"/>
        <v>date not completed</v>
      </c>
      <c r="Y171" s="179" t="str">
        <f t="shared" si="26"/>
        <v>date not completed</v>
      </c>
      <c r="Z171" s="179">
        <f t="shared" si="27"/>
        <v>1</v>
      </c>
      <c r="AA171" s="256">
        <f t="shared" si="28"/>
        <v>0</v>
      </c>
      <c r="AB171" s="256" t="e">
        <f t="shared" si="29"/>
        <v>#VALUE!</v>
      </c>
      <c r="AC171" s="180">
        <v>0</v>
      </c>
      <c r="AD171" s="181">
        <f t="shared" si="30"/>
        <v>0</v>
      </c>
      <c r="AE171" s="665"/>
      <c r="AF171" s="666"/>
      <c r="AG171" s="667"/>
    </row>
    <row r="172" spans="1:33" s="178" customFormat="1" ht="22.5" customHeight="1" x14ac:dyDescent="0.3">
      <c r="A172" s="169">
        <f t="shared" si="23"/>
        <v>166</v>
      </c>
      <c r="B172" s="170"/>
      <c r="C172" s="171"/>
      <c r="D172" s="172"/>
      <c r="E172" s="173"/>
      <c r="F172" s="173"/>
      <c r="G172" s="172"/>
      <c r="H172" s="171"/>
      <c r="I172" s="172"/>
      <c r="J172" s="171"/>
      <c r="K172" s="172"/>
      <c r="L172" s="171"/>
      <c r="M172" s="173"/>
      <c r="N172" s="173"/>
      <c r="O172" s="173"/>
      <c r="P172" s="174"/>
      <c r="Q172" s="175"/>
      <c r="R172" s="176" t="str">
        <f>IFERROR(Q172/(VLOOKUP(P172,Summary!$A$60:$C$76,2,FALSE))," ")</f>
        <v xml:space="preserve"> </v>
      </c>
      <c r="S172" s="174"/>
      <c r="T172" s="176" t="str">
        <f>IFERROR(S172/(VLOOKUP(P172,Summary!$A$60:$C$76,2,FALSE))," ")</f>
        <v xml:space="preserve"> </v>
      </c>
      <c r="U172" s="177">
        <f t="shared" si="24"/>
        <v>0</v>
      </c>
      <c r="X172" s="179" t="str">
        <f t="shared" si="25"/>
        <v>date not completed</v>
      </c>
      <c r="Y172" s="179" t="str">
        <f t="shared" si="26"/>
        <v>date not completed</v>
      </c>
      <c r="Z172" s="179">
        <f t="shared" si="27"/>
        <v>1</v>
      </c>
      <c r="AA172" s="256">
        <f t="shared" si="28"/>
        <v>0</v>
      </c>
      <c r="AB172" s="256" t="e">
        <f t="shared" si="29"/>
        <v>#VALUE!</v>
      </c>
      <c r="AC172" s="180">
        <v>0</v>
      </c>
      <c r="AD172" s="181">
        <f t="shared" si="30"/>
        <v>0</v>
      </c>
      <c r="AE172" s="665"/>
      <c r="AF172" s="666"/>
      <c r="AG172" s="667"/>
    </row>
    <row r="173" spans="1:33" s="178" customFormat="1" ht="22.5" customHeight="1" x14ac:dyDescent="0.3">
      <c r="A173" s="169">
        <f t="shared" si="23"/>
        <v>167</v>
      </c>
      <c r="B173" s="170"/>
      <c r="C173" s="171"/>
      <c r="D173" s="172"/>
      <c r="E173" s="173"/>
      <c r="F173" s="173"/>
      <c r="G173" s="172"/>
      <c r="H173" s="171"/>
      <c r="I173" s="172"/>
      <c r="J173" s="171"/>
      <c r="K173" s="172"/>
      <c r="L173" s="171"/>
      <c r="M173" s="173"/>
      <c r="N173" s="173"/>
      <c r="O173" s="173"/>
      <c r="P173" s="174"/>
      <c r="Q173" s="175"/>
      <c r="R173" s="176" t="str">
        <f>IFERROR(Q173/(VLOOKUP(P173,Summary!$A$60:$C$76,2,FALSE))," ")</f>
        <v xml:space="preserve"> </v>
      </c>
      <c r="S173" s="174"/>
      <c r="T173" s="176" t="str">
        <f>IFERROR(S173/(VLOOKUP(P173,Summary!$A$60:$C$76,2,FALSE))," ")</f>
        <v xml:space="preserve"> </v>
      </c>
      <c r="U173" s="177">
        <f t="shared" si="24"/>
        <v>0</v>
      </c>
      <c r="X173" s="179" t="str">
        <f t="shared" si="25"/>
        <v>date not completed</v>
      </c>
      <c r="Y173" s="179" t="str">
        <f t="shared" si="26"/>
        <v>date not completed</v>
      </c>
      <c r="Z173" s="179">
        <f t="shared" si="27"/>
        <v>1</v>
      </c>
      <c r="AA173" s="256">
        <f t="shared" si="28"/>
        <v>0</v>
      </c>
      <c r="AB173" s="256" t="e">
        <f t="shared" si="29"/>
        <v>#VALUE!</v>
      </c>
      <c r="AC173" s="180">
        <v>0</v>
      </c>
      <c r="AD173" s="181">
        <f t="shared" si="30"/>
        <v>0</v>
      </c>
      <c r="AE173" s="665"/>
      <c r="AF173" s="666"/>
      <c r="AG173" s="667"/>
    </row>
    <row r="174" spans="1:33" s="178" customFormat="1" ht="22.5" customHeight="1" x14ac:dyDescent="0.3">
      <c r="A174" s="169">
        <f t="shared" si="23"/>
        <v>168</v>
      </c>
      <c r="B174" s="170"/>
      <c r="C174" s="171"/>
      <c r="D174" s="172"/>
      <c r="E174" s="173"/>
      <c r="F174" s="173"/>
      <c r="G174" s="172"/>
      <c r="H174" s="171"/>
      <c r="I174" s="172"/>
      <c r="J174" s="171"/>
      <c r="K174" s="172"/>
      <c r="L174" s="171"/>
      <c r="M174" s="173"/>
      <c r="N174" s="173"/>
      <c r="O174" s="173"/>
      <c r="P174" s="174"/>
      <c r="Q174" s="175"/>
      <c r="R174" s="176" t="str">
        <f>IFERROR(Q174/(VLOOKUP(P174,Summary!$A$60:$C$76,2,FALSE))," ")</f>
        <v xml:space="preserve"> </v>
      </c>
      <c r="S174" s="174"/>
      <c r="T174" s="176" t="str">
        <f>IFERROR(S174/(VLOOKUP(P174,Summary!$A$60:$C$76,2,FALSE))," ")</f>
        <v xml:space="preserve"> </v>
      </c>
      <c r="U174" s="177">
        <f t="shared" si="24"/>
        <v>0</v>
      </c>
      <c r="X174" s="179" t="str">
        <f t="shared" si="25"/>
        <v>date not completed</v>
      </c>
      <c r="Y174" s="179" t="str">
        <f t="shared" si="26"/>
        <v>date not completed</v>
      </c>
      <c r="Z174" s="179">
        <f t="shared" si="27"/>
        <v>1</v>
      </c>
      <c r="AA174" s="256">
        <f t="shared" si="28"/>
        <v>0</v>
      </c>
      <c r="AB174" s="256" t="e">
        <f t="shared" si="29"/>
        <v>#VALUE!</v>
      </c>
      <c r="AC174" s="180">
        <v>0</v>
      </c>
      <c r="AD174" s="181">
        <f t="shared" si="30"/>
        <v>0</v>
      </c>
      <c r="AE174" s="665"/>
      <c r="AF174" s="666"/>
      <c r="AG174" s="667"/>
    </row>
    <row r="175" spans="1:33" s="178" customFormat="1" ht="22.5" customHeight="1" x14ac:dyDescent="0.3">
      <c r="A175" s="169">
        <f t="shared" si="23"/>
        <v>169</v>
      </c>
      <c r="B175" s="170"/>
      <c r="C175" s="171"/>
      <c r="D175" s="172"/>
      <c r="E175" s="173"/>
      <c r="F175" s="173"/>
      <c r="G175" s="172"/>
      <c r="H175" s="171"/>
      <c r="I175" s="172"/>
      <c r="J175" s="171"/>
      <c r="K175" s="172"/>
      <c r="L175" s="171"/>
      <c r="M175" s="173"/>
      <c r="N175" s="173"/>
      <c r="O175" s="173"/>
      <c r="P175" s="174"/>
      <c r="Q175" s="175"/>
      <c r="R175" s="176" t="str">
        <f>IFERROR(Q175/(VLOOKUP(P175,Summary!$A$60:$C$76,2,FALSE))," ")</f>
        <v xml:space="preserve"> </v>
      </c>
      <c r="S175" s="174"/>
      <c r="T175" s="176" t="str">
        <f>IFERROR(S175/(VLOOKUP(P175,Summary!$A$60:$C$76,2,FALSE))," ")</f>
        <v xml:space="preserve"> </v>
      </c>
      <c r="U175" s="177">
        <f t="shared" si="24"/>
        <v>0</v>
      </c>
      <c r="X175" s="179" t="str">
        <f t="shared" si="25"/>
        <v>date not completed</v>
      </c>
      <c r="Y175" s="179" t="str">
        <f t="shared" si="26"/>
        <v>date not completed</v>
      </c>
      <c r="Z175" s="179">
        <f t="shared" si="27"/>
        <v>1</v>
      </c>
      <c r="AA175" s="256">
        <f t="shared" si="28"/>
        <v>0</v>
      </c>
      <c r="AB175" s="256" t="e">
        <f t="shared" si="29"/>
        <v>#VALUE!</v>
      </c>
      <c r="AC175" s="180">
        <v>0</v>
      </c>
      <c r="AD175" s="181">
        <f t="shared" si="30"/>
        <v>0</v>
      </c>
      <c r="AE175" s="665"/>
      <c r="AF175" s="666"/>
      <c r="AG175" s="667"/>
    </row>
    <row r="176" spans="1:33" s="178" customFormat="1" ht="22.5" customHeight="1" x14ac:dyDescent="0.3">
      <c r="A176" s="169">
        <f t="shared" si="23"/>
        <v>170</v>
      </c>
      <c r="B176" s="170"/>
      <c r="C176" s="171"/>
      <c r="D176" s="172"/>
      <c r="E176" s="173"/>
      <c r="F176" s="173"/>
      <c r="G176" s="172"/>
      <c r="H176" s="171"/>
      <c r="I176" s="172"/>
      <c r="J176" s="171"/>
      <c r="K176" s="172"/>
      <c r="L176" s="171"/>
      <c r="M176" s="173"/>
      <c r="N176" s="173"/>
      <c r="O176" s="173"/>
      <c r="P176" s="174"/>
      <c r="Q176" s="175"/>
      <c r="R176" s="176" t="str">
        <f>IFERROR(Q176/(VLOOKUP(P176,Summary!$A$60:$C$76,2,FALSE))," ")</f>
        <v xml:space="preserve"> </v>
      </c>
      <c r="S176" s="174"/>
      <c r="T176" s="176" t="str">
        <f>IFERROR(S176/(VLOOKUP(P176,Summary!$A$60:$C$76,2,FALSE))," ")</f>
        <v xml:space="preserve"> </v>
      </c>
      <c r="U176" s="177">
        <f t="shared" si="24"/>
        <v>0</v>
      </c>
      <c r="X176" s="179" t="str">
        <f t="shared" si="25"/>
        <v>date not completed</v>
      </c>
      <c r="Y176" s="179" t="str">
        <f t="shared" si="26"/>
        <v>date not completed</v>
      </c>
      <c r="Z176" s="179">
        <f t="shared" si="27"/>
        <v>1</v>
      </c>
      <c r="AA176" s="256">
        <f t="shared" si="28"/>
        <v>0</v>
      </c>
      <c r="AB176" s="256" t="e">
        <f t="shared" si="29"/>
        <v>#VALUE!</v>
      </c>
      <c r="AC176" s="180">
        <v>0</v>
      </c>
      <c r="AD176" s="181">
        <f t="shared" si="30"/>
        <v>0</v>
      </c>
      <c r="AE176" s="665"/>
      <c r="AF176" s="666"/>
      <c r="AG176" s="667"/>
    </row>
    <row r="177" spans="1:33" s="178" customFormat="1" ht="22.5" customHeight="1" x14ac:dyDescent="0.3">
      <c r="A177" s="169">
        <f t="shared" si="23"/>
        <v>171</v>
      </c>
      <c r="B177" s="170"/>
      <c r="C177" s="171"/>
      <c r="D177" s="172"/>
      <c r="E177" s="173"/>
      <c r="F177" s="173"/>
      <c r="G177" s="172"/>
      <c r="H177" s="171"/>
      <c r="I177" s="172"/>
      <c r="J177" s="171"/>
      <c r="K177" s="172"/>
      <c r="L177" s="171"/>
      <c r="M177" s="173"/>
      <c r="N177" s="173"/>
      <c r="O177" s="173"/>
      <c r="P177" s="174"/>
      <c r="Q177" s="175"/>
      <c r="R177" s="176" t="str">
        <f>IFERROR(Q177/(VLOOKUP(P177,Summary!$A$60:$C$76,2,FALSE))," ")</f>
        <v xml:space="preserve"> </v>
      </c>
      <c r="S177" s="174"/>
      <c r="T177" s="176" t="str">
        <f>IFERROR(S177/(VLOOKUP(P177,Summary!$A$60:$C$76,2,FALSE))," ")</f>
        <v xml:space="preserve"> </v>
      </c>
      <c r="U177" s="177">
        <f t="shared" si="24"/>
        <v>0</v>
      </c>
      <c r="X177" s="179" t="str">
        <f t="shared" si="25"/>
        <v>date not completed</v>
      </c>
      <c r="Y177" s="179" t="str">
        <f t="shared" si="26"/>
        <v>date not completed</v>
      </c>
      <c r="Z177" s="179">
        <f t="shared" si="27"/>
        <v>1</v>
      </c>
      <c r="AA177" s="256">
        <f t="shared" si="28"/>
        <v>0</v>
      </c>
      <c r="AB177" s="256" t="e">
        <f t="shared" si="29"/>
        <v>#VALUE!</v>
      </c>
      <c r="AC177" s="180">
        <v>0</v>
      </c>
      <c r="AD177" s="181">
        <f t="shared" si="30"/>
        <v>0</v>
      </c>
      <c r="AE177" s="665"/>
      <c r="AF177" s="666"/>
      <c r="AG177" s="667"/>
    </row>
    <row r="178" spans="1:33" s="178" customFormat="1" ht="22.5" customHeight="1" x14ac:dyDescent="0.3">
      <c r="A178" s="169">
        <f t="shared" si="23"/>
        <v>172</v>
      </c>
      <c r="B178" s="170"/>
      <c r="C178" s="171"/>
      <c r="D178" s="172"/>
      <c r="E178" s="173"/>
      <c r="F178" s="173"/>
      <c r="G178" s="172"/>
      <c r="H178" s="171"/>
      <c r="I178" s="172"/>
      <c r="J178" s="171"/>
      <c r="K178" s="172"/>
      <c r="L178" s="171"/>
      <c r="M178" s="173"/>
      <c r="N178" s="173"/>
      <c r="O178" s="173"/>
      <c r="P178" s="174"/>
      <c r="Q178" s="175"/>
      <c r="R178" s="176" t="str">
        <f>IFERROR(Q178/(VLOOKUP(P178,Summary!$A$60:$C$76,2,FALSE))," ")</f>
        <v xml:space="preserve"> </v>
      </c>
      <c r="S178" s="174"/>
      <c r="T178" s="176" t="str">
        <f>IFERROR(S178/(VLOOKUP(P178,Summary!$A$60:$C$76,2,FALSE))," ")</f>
        <v xml:space="preserve"> </v>
      </c>
      <c r="U178" s="177">
        <f t="shared" si="24"/>
        <v>0</v>
      </c>
      <c r="X178" s="179" t="str">
        <f t="shared" si="25"/>
        <v>date not completed</v>
      </c>
      <c r="Y178" s="179" t="str">
        <f t="shared" si="26"/>
        <v>date not completed</v>
      </c>
      <c r="Z178" s="179">
        <f t="shared" si="27"/>
        <v>1</v>
      </c>
      <c r="AA178" s="256">
        <f t="shared" si="28"/>
        <v>0</v>
      </c>
      <c r="AB178" s="256" t="e">
        <f t="shared" si="29"/>
        <v>#VALUE!</v>
      </c>
      <c r="AC178" s="180">
        <v>0</v>
      </c>
      <c r="AD178" s="181">
        <f t="shared" si="30"/>
        <v>0</v>
      </c>
      <c r="AE178" s="665"/>
      <c r="AF178" s="666"/>
      <c r="AG178" s="667"/>
    </row>
    <row r="179" spans="1:33" s="178" customFormat="1" ht="22.5" customHeight="1" x14ac:dyDescent="0.3">
      <c r="A179" s="169">
        <f t="shared" si="23"/>
        <v>173</v>
      </c>
      <c r="B179" s="170"/>
      <c r="C179" s="171"/>
      <c r="D179" s="172"/>
      <c r="E179" s="173"/>
      <c r="F179" s="173"/>
      <c r="G179" s="172"/>
      <c r="H179" s="171"/>
      <c r="I179" s="172"/>
      <c r="J179" s="171"/>
      <c r="K179" s="172"/>
      <c r="L179" s="171"/>
      <c r="M179" s="173"/>
      <c r="N179" s="173"/>
      <c r="O179" s="173"/>
      <c r="P179" s="174"/>
      <c r="Q179" s="175"/>
      <c r="R179" s="176" t="str">
        <f>IFERROR(Q179/(VLOOKUP(P179,Summary!$A$60:$C$76,2,FALSE))," ")</f>
        <v xml:space="preserve"> </v>
      </c>
      <c r="S179" s="174"/>
      <c r="T179" s="176" t="str">
        <f>IFERROR(S179/(VLOOKUP(P179,Summary!$A$60:$C$76,2,FALSE))," ")</f>
        <v xml:space="preserve"> </v>
      </c>
      <c r="U179" s="177">
        <f t="shared" si="24"/>
        <v>0</v>
      </c>
      <c r="X179" s="179" t="str">
        <f t="shared" si="25"/>
        <v>date not completed</v>
      </c>
      <c r="Y179" s="179" t="str">
        <f t="shared" si="26"/>
        <v>date not completed</v>
      </c>
      <c r="Z179" s="179">
        <f t="shared" si="27"/>
        <v>1</v>
      </c>
      <c r="AA179" s="256">
        <f t="shared" si="28"/>
        <v>0</v>
      </c>
      <c r="AB179" s="256" t="e">
        <f t="shared" si="29"/>
        <v>#VALUE!</v>
      </c>
      <c r="AC179" s="180">
        <v>0</v>
      </c>
      <c r="AD179" s="181">
        <f t="shared" si="30"/>
        <v>0</v>
      </c>
      <c r="AE179" s="665"/>
      <c r="AF179" s="666"/>
      <c r="AG179" s="667"/>
    </row>
    <row r="180" spans="1:33" s="178" customFormat="1" ht="22.5" customHeight="1" x14ac:dyDescent="0.3">
      <c r="A180" s="169">
        <f t="shared" si="23"/>
        <v>174</v>
      </c>
      <c r="B180" s="170"/>
      <c r="C180" s="171"/>
      <c r="D180" s="172"/>
      <c r="E180" s="173"/>
      <c r="F180" s="173"/>
      <c r="G180" s="172"/>
      <c r="H180" s="171"/>
      <c r="I180" s="172"/>
      <c r="J180" s="171"/>
      <c r="K180" s="172"/>
      <c r="L180" s="171"/>
      <c r="M180" s="173"/>
      <c r="N180" s="173"/>
      <c r="O180" s="173"/>
      <c r="P180" s="174"/>
      <c r="Q180" s="175"/>
      <c r="R180" s="176" t="str">
        <f>IFERROR(Q180/(VLOOKUP(P180,Summary!$A$60:$C$76,2,FALSE))," ")</f>
        <v xml:space="preserve"> </v>
      </c>
      <c r="S180" s="174"/>
      <c r="T180" s="176" t="str">
        <f>IFERROR(S180/(VLOOKUP(P180,Summary!$A$60:$C$76,2,FALSE))," ")</f>
        <v xml:space="preserve"> </v>
      </c>
      <c r="U180" s="177">
        <f t="shared" si="24"/>
        <v>0</v>
      </c>
      <c r="X180" s="179" t="str">
        <f t="shared" si="25"/>
        <v>date not completed</v>
      </c>
      <c r="Y180" s="179" t="str">
        <f t="shared" si="26"/>
        <v>date not completed</v>
      </c>
      <c r="Z180" s="179">
        <f t="shared" si="27"/>
        <v>1</v>
      </c>
      <c r="AA180" s="256">
        <f t="shared" si="28"/>
        <v>0</v>
      </c>
      <c r="AB180" s="256" t="e">
        <f t="shared" si="29"/>
        <v>#VALUE!</v>
      </c>
      <c r="AC180" s="180">
        <v>0</v>
      </c>
      <c r="AD180" s="181">
        <f t="shared" si="30"/>
        <v>0</v>
      </c>
      <c r="AE180" s="665"/>
      <c r="AF180" s="666"/>
      <c r="AG180" s="667"/>
    </row>
    <row r="181" spans="1:33" s="178" customFormat="1" ht="22.5" customHeight="1" x14ac:dyDescent="0.3">
      <c r="A181" s="169">
        <f t="shared" si="23"/>
        <v>175</v>
      </c>
      <c r="B181" s="170"/>
      <c r="C181" s="171"/>
      <c r="D181" s="172"/>
      <c r="E181" s="173"/>
      <c r="F181" s="173"/>
      <c r="G181" s="172"/>
      <c r="H181" s="171"/>
      <c r="I181" s="172"/>
      <c r="J181" s="171"/>
      <c r="K181" s="172"/>
      <c r="L181" s="171"/>
      <c r="M181" s="173"/>
      <c r="N181" s="173"/>
      <c r="O181" s="173"/>
      <c r="P181" s="174"/>
      <c r="Q181" s="175"/>
      <c r="R181" s="176" t="str">
        <f>IFERROR(Q181/(VLOOKUP(P181,Summary!$A$60:$C$76,2,FALSE))," ")</f>
        <v xml:space="preserve"> </v>
      </c>
      <c r="S181" s="174"/>
      <c r="T181" s="176" t="str">
        <f>IFERROR(S181/(VLOOKUP(P181,Summary!$A$60:$C$76,2,FALSE))," ")</f>
        <v xml:space="preserve"> </v>
      </c>
      <c r="U181" s="177">
        <f t="shared" si="24"/>
        <v>0</v>
      </c>
      <c r="X181" s="179" t="str">
        <f t="shared" si="25"/>
        <v>date not completed</v>
      </c>
      <c r="Y181" s="179" t="str">
        <f t="shared" si="26"/>
        <v>date not completed</v>
      </c>
      <c r="Z181" s="179">
        <f t="shared" si="27"/>
        <v>1</v>
      </c>
      <c r="AA181" s="256">
        <f t="shared" si="28"/>
        <v>0</v>
      </c>
      <c r="AB181" s="256" t="e">
        <f t="shared" si="29"/>
        <v>#VALUE!</v>
      </c>
      <c r="AC181" s="180">
        <v>0</v>
      </c>
      <c r="AD181" s="181">
        <f t="shared" si="30"/>
        <v>0</v>
      </c>
      <c r="AE181" s="665"/>
      <c r="AF181" s="666"/>
      <c r="AG181" s="667"/>
    </row>
    <row r="182" spans="1:33" s="178" customFormat="1" ht="22.5" customHeight="1" x14ac:dyDescent="0.3">
      <c r="A182" s="169">
        <f t="shared" si="23"/>
        <v>176</v>
      </c>
      <c r="B182" s="170"/>
      <c r="C182" s="171"/>
      <c r="D182" s="172"/>
      <c r="E182" s="173"/>
      <c r="F182" s="173"/>
      <c r="G182" s="172"/>
      <c r="H182" s="171"/>
      <c r="I182" s="172"/>
      <c r="J182" s="171"/>
      <c r="K182" s="172"/>
      <c r="L182" s="171"/>
      <c r="M182" s="173"/>
      <c r="N182" s="173"/>
      <c r="O182" s="173"/>
      <c r="P182" s="174"/>
      <c r="Q182" s="175"/>
      <c r="R182" s="176" t="str">
        <f>IFERROR(Q182/(VLOOKUP(P182,Summary!$A$60:$C$76,2,FALSE))," ")</f>
        <v xml:space="preserve"> </v>
      </c>
      <c r="S182" s="174"/>
      <c r="T182" s="176" t="str">
        <f>IFERROR(S182/(VLOOKUP(P182,Summary!$A$60:$C$76,2,FALSE))," ")</f>
        <v xml:space="preserve"> </v>
      </c>
      <c r="U182" s="177">
        <f t="shared" si="24"/>
        <v>0</v>
      </c>
      <c r="X182" s="179" t="str">
        <f t="shared" si="25"/>
        <v>date not completed</v>
      </c>
      <c r="Y182" s="179" t="str">
        <f t="shared" si="26"/>
        <v>date not completed</v>
      </c>
      <c r="Z182" s="179">
        <f t="shared" si="27"/>
        <v>1</v>
      </c>
      <c r="AA182" s="256">
        <f t="shared" si="28"/>
        <v>0</v>
      </c>
      <c r="AB182" s="256" t="e">
        <f t="shared" si="29"/>
        <v>#VALUE!</v>
      </c>
      <c r="AC182" s="180">
        <v>0</v>
      </c>
      <c r="AD182" s="181">
        <f t="shared" si="30"/>
        <v>0</v>
      </c>
      <c r="AE182" s="665"/>
      <c r="AF182" s="666"/>
      <c r="AG182" s="667"/>
    </row>
    <row r="183" spans="1:33" s="178" customFormat="1" ht="22.5" customHeight="1" x14ac:dyDescent="0.3">
      <c r="A183" s="169">
        <f t="shared" si="23"/>
        <v>177</v>
      </c>
      <c r="B183" s="170"/>
      <c r="C183" s="171"/>
      <c r="D183" s="172"/>
      <c r="E183" s="173"/>
      <c r="F183" s="173"/>
      <c r="G183" s="172"/>
      <c r="H183" s="171"/>
      <c r="I183" s="172"/>
      <c r="J183" s="171"/>
      <c r="K183" s="172"/>
      <c r="L183" s="171"/>
      <c r="M183" s="173"/>
      <c r="N183" s="173"/>
      <c r="O183" s="173"/>
      <c r="P183" s="174"/>
      <c r="Q183" s="175"/>
      <c r="R183" s="176" t="str">
        <f>IFERROR(Q183/(VLOOKUP(P183,Summary!$A$60:$C$76,2,FALSE))," ")</f>
        <v xml:space="preserve"> </v>
      </c>
      <c r="S183" s="174"/>
      <c r="T183" s="176" t="str">
        <f>IFERROR(S183/(VLOOKUP(P183,Summary!$A$60:$C$76,2,FALSE))," ")</f>
        <v xml:space="preserve"> </v>
      </c>
      <c r="U183" s="177">
        <f t="shared" si="24"/>
        <v>0</v>
      </c>
      <c r="X183" s="179" t="str">
        <f t="shared" si="25"/>
        <v>date not completed</v>
      </c>
      <c r="Y183" s="179" t="str">
        <f t="shared" si="26"/>
        <v>date not completed</v>
      </c>
      <c r="Z183" s="179">
        <f t="shared" si="27"/>
        <v>1</v>
      </c>
      <c r="AA183" s="256">
        <f t="shared" si="28"/>
        <v>0</v>
      </c>
      <c r="AB183" s="256" t="e">
        <f t="shared" si="29"/>
        <v>#VALUE!</v>
      </c>
      <c r="AC183" s="180">
        <v>0</v>
      </c>
      <c r="AD183" s="181">
        <f t="shared" si="30"/>
        <v>0</v>
      </c>
      <c r="AE183" s="665"/>
      <c r="AF183" s="666"/>
      <c r="AG183" s="667"/>
    </row>
    <row r="184" spans="1:33" s="178" customFormat="1" ht="22.5" customHeight="1" x14ac:dyDescent="0.3">
      <c r="A184" s="169">
        <f t="shared" si="23"/>
        <v>178</v>
      </c>
      <c r="B184" s="170"/>
      <c r="C184" s="171"/>
      <c r="D184" s="172"/>
      <c r="E184" s="173"/>
      <c r="F184" s="173"/>
      <c r="G184" s="172"/>
      <c r="H184" s="171"/>
      <c r="I184" s="172"/>
      <c r="J184" s="171"/>
      <c r="K184" s="172"/>
      <c r="L184" s="171"/>
      <c r="M184" s="173"/>
      <c r="N184" s="173"/>
      <c r="O184" s="173"/>
      <c r="P184" s="174"/>
      <c r="Q184" s="175"/>
      <c r="R184" s="176" t="str">
        <f>IFERROR(Q184/(VLOOKUP(P184,Summary!$A$60:$C$76,2,FALSE))," ")</f>
        <v xml:space="preserve"> </v>
      </c>
      <c r="S184" s="174"/>
      <c r="T184" s="176" t="str">
        <f>IFERROR(S184/(VLOOKUP(P184,Summary!$A$60:$C$76,2,FALSE))," ")</f>
        <v xml:space="preserve"> </v>
      </c>
      <c r="U184" s="177">
        <f t="shared" si="24"/>
        <v>0</v>
      </c>
      <c r="X184" s="179" t="str">
        <f t="shared" si="25"/>
        <v>date not completed</v>
      </c>
      <c r="Y184" s="179" t="str">
        <f t="shared" si="26"/>
        <v>date not completed</v>
      </c>
      <c r="Z184" s="179">
        <f t="shared" si="27"/>
        <v>1</v>
      </c>
      <c r="AA184" s="256">
        <f t="shared" si="28"/>
        <v>0</v>
      </c>
      <c r="AB184" s="256" t="e">
        <f t="shared" si="29"/>
        <v>#VALUE!</v>
      </c>
      <c r="AC184" s="180">
        <v>0</v>
      </c>
      <c r="AD184" s="181">
        <f t="shared" si="30"/>
        <v>0</v>
      </c>
      <c r="AE184" s="665"/>
      <c r="AF184" s="666"/>
      <c r="AG184" s="667"/>
    </row>
    <row r="185" spans="1:33" s="178" customFormat="1" ht="22.5" customHeight="1" x14ac:dyDescent="0.3">
      <c r="A185" s="169">
        <f t="shared" si="23"/>
        <v>179</v>
      </c>
      <c r="B185" s="170"/>
      <c r="C185" s="171"/>
      <c r="D185" s="172"/>
      <c r="E185" s="173"/>
      <c r="F185" s="173"/>
      <c r="G185" s="172"/>
      <c r="H185" s="171"/>
      <c r="I185" s="172"/>
      <c r="J185" s="171"/>
      <c r="K185" s="172"/>
      <c r="L185" s="171"/>
      <c r="M185" s="173"/>
      <c r="N185" s="173"/>
      <c r="O185" s="173"/>
      <c r="P185" s="174"/>
      <c r="Q185" s="175"/>
      <c r="R185" s="176" t="str">
        <f>IFERROR(Q185/(VLOOKUP(P185,Summary!$A$60:$C$76,2,FALSE))," ")</f>
        <v xml:space="preserve"> </v>
      </c>
      <c r="S185" s="174"/>
      <c r="T185" s="176" t="str">
        <f>IFERROR(S185/(VLOOKUP(P185,Summary!$A$60:$C$76,2,FALSE))," ")</f>
        <v xml:space="preserve"> </v>
      </c>
      <c r="U185" s="177">
        <f t="shared" si="24"/>
        <v>0</v>
      </c>
      <c r="X185" s="179" t="str">
        <f t="shared" si="25"/>
        <v>date not completed</v>
      </c>
      <c r="Y185" s="179" t="str">
        <f t="shared" si="26"/>
        <v>date not completed</v>
      </c>
      <c r="Z185" s="179">
        <f t="shared" si="27"/>
        <v>1</v>
      </c>
      <c r="AA185" s="256">
        <f t="shared" si="28"/>
        <v>0</v>
      </c>
      <c r="AB185" s="256" t="e">
        <f t="shared" si="29"/>
        <v>#VALUE!</v>
      </c>
      <c r="AC185" s="180">
        <v>0</v>
      </c>
      <c r="AD185" s="181">
        <f t="shared" si="30"/>
        <v>0</v>
      </c>
      <c r="AE185" s="665"/>
      <c r="AF185" s="666"/>
      <c r="AG185" s="667"/>
    </row>
    <row r="186" spans="1:33" s="178" customFormat="1" ht="22.5" customHeight="1" x14ac:dyDescent="0.3">
      <c r="A186" s="169">
        <f t="shared" si="23"/>
        <v>180</v>
      </c>
      <c r="B186" s="170"/>
      <c r="C186" s="171"/>
      <c r="D186" s="172"/>
      <c r="E186" s="173"/>
      <c r="F186" s="173"/>
      <c r="G186" s="172"/>
      <c r="H186" s="171"/>
      <c r="I186" s="172"/>
      <c r="J186" s="171"/>
      <c r="K186" s="172"/>
      <c r="L186" s="171"/>
      <c r="M186" s="173"/>
      <c r="N186" s="173"/>
      <c r="O186" s="173"/>
      <c r="P186" s="174"/>
      <c r="Q186" s="175"/>
      <c r="R186" s="176" t="str">
        <f>IFERROR(Q186/(VLOOKUP(P186,Summary!$A$60:$C$76,2,FALSE))," ")</f>
        <v xml:space="preserve"> </v>
      </c>
      <c r="S186" s="174"/>
      <c r="T186" s="176" t="str">
        <f>IFERROR(S186/(VLOOKUP(P186,Summary!$A$60:$C$76,2,FALSE))," ")</f>
        <v xml:space="preserve"> </v>
      </c>
      <c r="U186" s="177">
        <f t="shared" si="24"/>
        <v>0</v>
      </c>
      <c r="X186" s="179" t="str">
        <f t="shared" si="25"/>
        <v>date not completed</v>
      </c>
      <c r="Y186" s="179" t="str">
        <f t="shared" si="26"/>
        <v>date not completed</v>
      </c>
      <c r="Z186" s="179">
        <f t="shared" si="27"/>
        <v>1</v>
      </c>
      <c r="AA186" s="256">
        <f t="shared" si="28"/>
        <v>0</v>
      </c>
      <c r="AB186" s="256" t="e">
        <f t="shared" si="29"/>
        <v>#VALUE!</v>
      </c>
      <c r="AC186" s="180">
        <v>0</v>
      </c>
      <c r="AD186" s="181">
        <f t="shared" si="30"/>
        <v>0</v>
      </c>
      <c r="AE186" s="665"/>
      <c r="AF186" s="666"/>
      <c r="AG186" s="667"/>
    </row>
    <row r="187" spans="1:33" s="178" customFormat="1" ht="22.5" customHeight="1" x14ac:dyDescent="0.3">
      <c r="A187" s="169">
        <f t="shared" si="23"/>
        <v>181</v>
      </c>
      <c r="B187" s="170"/>
      <c r="C187" s="171"/>
      <c r="D187" s="172"/>
      <c r="E187" s="173"/>
      <c r="F187" s="173"/>
      <c r="G187" s="172"/>
      <c r="H187" s="171"/>
      <c r="I187" s="172"/>
      <c r="J187" s="171"/>
      <c r="K187" s="172"/>
      <c r="L187" s="171"/>
      <c r="M187" s="173"/>
      <c r="N187" s="173"/>
      <c r="O187" s="173"/>
      <c r="P187" s="174"/>
      <c r="Q187" s="175"/>
      <c r="R187" s="176" t="str">
        <f>IFERROR(Q187/(VLOOKUP(P187,Summary!$A$60:$C$76,2,FALSE))," ")</f>
        <v xml:space="preserve"> </v>
      </c>
      <c r="S187" s="174"/>
      <c r="T187" s="176" t="str">
        <f>IFERROR(S187/(VLOOKUP(P187,Summary!$A$60:$C$76,2,FALSE))," ")</f>
        <v xml:space="preserve"> </v>
      </c>
      <c r="U187" s="177">
        <f t="shared" si="24"/>
        <v>0</v>
      </c>
      <c r="X187" s="179" t="str">
        <f t="shared" si="25"/>
        <v>date not completed</v>
      </c>
      <c r="Y187" s="179" t="str">
        <f t="shared" si="26"/>
        <v>date not completed</v>
      </c>
      <c r="Z187" s="179">
        <f t="shared" si="27"/>
        <v>1</v>
      </c>
      <c r="AA187" s="256">
        <f t="shared" si="28"/>
        <v>0</v>
      </c>
      <c r="AB187" s="256" t="e">
        <f t="shared" si="29"/>
        <v>#VALUE!</v>
      </c>
      <c r="AC187" s="180">
        <v>0</v>
      </c>
      <c r="AD187" s="181">
        <f t="shared" si="30"/>
        <v>0</v>
      </c>
      <c r="AE187" s="665"/>
      <c r="AF187" s="666"/>
      <c r="AG187" s="667"/>
    </row>
    <row r="188" spans="1:33" s="178" customFormat="1" ht="22.5" customHeight="1" x14ac:dyDescent="0.3">
      <c r="A188" s="169">
        <f t="shared" si="23"/>
        <v>182</v>
      </c>
      <c r="B188" s="170"/>
      <c r="C188" s="171"/>
      <c r="D188" s="172"/>
      <c r="E188" s="173"/>
      <c r="F188" s="173"/>
      <c r="G188" s="172"/>
      <c r="H188" s="171"/>
      <c r="I188" s="172"/>
      <c r="J188" s="171"/>
      <c r="K188" s="172"/>
      <c r="L188" s="171"/>
      <c r="M188" s="173"/>
      <c r="N188" s="173"/>
      <c r="O188" s="173"/>
      <c r="P188" s="174"/>
      <c r="Q188" s="175"/>
      <c r="R188" s="176" t="str">
        <f>IFERROR(Q188/(VLOOKUP(P188,Summary!$A$60:$C$76,2,FALSE))," ")</f>
        <v xml:space="preserve"> </v>
      </c>
      <c r="S188" s="174"/>
      <c r="T188" s="176" t="str">
        <f>IFERROR(S188/(VLOOKUP(P188,Summary!$A$60:$C$76,2,FALSE))," ")</f>
        <v xml:space="preserve"> </v>
      </c>
      <c r="U188" s="177">
        <f t="shared" si="24"/>
        <v>0</v>
      </c>
      <c r="X188" s="179" t="str">
        <f t="shared" si="25"/>
        <v>date not completed</v>
      </c>
      <c r="Y188" s="179" t="str">
        <f t="shared" si="26"/>
        <v>date not completed</v>
      </c>
      <c r="Z188" s="179">
        <f t="shared" si="27"/>
        <v>1</v>
      </c>
      <c r="AA188" s="256">
        <f t="shared" si="28"/>
        <v>0</v>
      </c>
      <c r="AB188" s="256" t="e">
        <f t="shared" si="29"/>
        <v>#VALUE!</v>
      </c>
      <c r="AC188" s="180">
        <v>0</v>
      </c>
      <c r="AD188" s="181">
        <f t="shared" si="30"/>
        <v>0</v>
      </c>
      <c r="AE188" s="665"/>
      <c r="AF188" s="666"/>
      <c r="AG188" s="667"/>
    </row>
    <row r="189" spans="1:33" s="178" customFormat="1" ht="22.5" customHeight="1" x14ac:dyDescent="0.3">
      <c r="A189" s="169">
        <f t="shared" si="23"/>
        <v>183</v>
      </c>
      <c r="B189" s="170"/>
      <c r="C189" s="171"/>
      <c r="D189" s="172"/>
      <c r="E189" s="173"/>
      <c r="F189" s="173"/>
      <c r="G189" s="172"/>
      <c r="H189" s="171"/>
      <c r="I189" s="172"/>
      <c r="J189" s="171"/>
      <c r="K189" s="172"/>
      <c r="L189" s="171"/>
      <c r="M189" s="173"/>
      <c r="N189" s="173"/>
      <c r="O189" s="173"/>
      <c r="P189" s="174"/>
      <c r="Q189" s="175"/>
      <c r="R189" s="176" t="str">
        <f>IFERROR(Q189/(VLOOKUP(P189,Summary!$A$60:$C$76,2,FALSE))," ")</f>
        <v xml:space="preserve"> </v>
      </c>
      <c r="S189" s="174"/>
      <c r="T189" s="176" t="str">
        <f>IFERROR(S189/(VLOOKUP(P189,Summary!$A$60:$C$76,2,FALSE))," ")</f>
        <v xml:space="preserve"> </v>
      </c>
      <c r="U189" s="177">
        <f t="shared" si="24"/>
        <v>0</v>
      </c>
      <c r="X189" s="179" t="str">
        <f t="shared" si="25"/>
        <v>date not completed</v>
      </c>
      <c r="Y189" s="179" t="str">
        <f t="shared" si="26"/>
        <v>date not completed</v>
      </c>
      <c r="Z189" s="179">
        <f t="shared" si="27"/>
        <v>1</v>
      </c>
      <c r="AA189" s="256">
        <f t="shared" si="28"/>
        <v>0</v>
      </c>
      <c r="AB189" s="256" t="e">
        <f t="shared" si="29"/>
        <v>#VALUE!</v>
      </c>
      <c r="AC189" s="180">
        <v>0</v>
      </c>
      <c r="AD189" s="181">
        <f t="shared" si="30"/>
        <v>0</v>
      </c>
      <c r="AE189" s="665"/>
      <c r="AF189" s="666"/>
      <c r="AG189" s="667"/>
    </row>
    <row r="190" spans="1:33" s="178" customFormat="1" ht="22.5" customHeight="1" x14ac:dyDescent="0.3">
      <c r="A190" s="169">
        <f t="shared" si="23"/>
        <v>184</v>
      </c>
      <c r="B190" s="170"/>
      <c r="C190" s="171"/>
      <c r="D190" s="172"/>
      <c r="E190" s="173"/>
      <c r="F190" s="173"/>
      <c r="G190" s="172"/>
      <c r="H190" s="171"/>
      <c r="I190" s="172"/>
      <c r="J190" s="171"/>
      <c r="K190" s="172"/>
      <c r="L190" s="171"/>
      <c r="M190" s="173"/>
      <c r="N190" s="173"/>
      <c r="O190" s="173"/>
      <c r="P190" s="174"/>
      <c r="Q190" s="175"/>
      <c r="R190" s="176" t="str">
        <f>IFERROR(Q190/(VLOOKUP(P190,Summary!$A$60:$C$76,2,FALSE))," ")</f>
        <v xml:space="preserve"> </v>
      </c>
      <c r="S190" s="174"/>
      <c r="T190" s="176" t="str">
        <f>IFERROR(S190/(VLOOKUP(P190,Summary!$A$60:$C$76,2,FALSE))," ")</f>
        <v xml:space="preserve"> </v>
      </c>
      <c r="U190" s="177">
        <f t="shared" si="24"/>
        <v>0</v>
      </c>
      <c r="X190" s="179" t="str">
        <f t="shared" si="25"/>
        <v>date not completed</v>
      </c>
      <c r="Y190" s="179" t="str">
        <f t="shared" si="26"/>
        <v>date not completed</v>
      </c>
      <c r="Z190" s="179">
        <f t="shared" si="27"/>
        <v>1</v>
      </c>
      <c r="AA190" s="256">
        <f t="shared" si="28"/>
        <v>0</v>
      </c>
      <c r="AB190" s="256" t="e">
        <f t="shared" si="29"/>
        <v>#VALUE!</v>
      </c>
      <c r="AC190" s="180">
        <v>0</v>
      </c>
      <c r="AD190" s="181">
        <f t="shared" si="30"/>
        <v>0</v>
      </c>
      <c r="AE190" s="665"/>
      <c r="AF190" s="666"/>
      <c r="AG190" s="667"/>
    </row>
    <row r="191" spans="1:33" s="178" customFormat="1" ht="22.5" customHeight="1" x14ac:dyDescent="0.3">
      <c r="A191" s="169">
        <f t="shared" si="23"/>
        <v>185</v>
      </c>
      <c r="B191" s="170"/>
      <c r="C191" s="171"/>
      <c r="D191" s="172"/>
      <c r="E191" s="173"/>
      <c r="F191" s="173"/>
      <c r="G191" s="172"/>
      <c r="H191" s="171"/>
      <c r="I191" s="172"/>
      <c r="J191" s="171"/>
      <c r="K191" s="172"/>
      <c r="L191" s="171"/>
      <c r="M191" s="173"/>
      <c r="N191" s="173"/>
      <c r="O191" s="173"/>
      <c r="P191" s="174"/>
      <c r="Q191" s="175"/>
      <c r="R191" s="176" t="str">
        <f>IFERROR(Q191/(VLOOKUP(P191,Summary!$A$60:$C$76,2,FALSE))," ")</f>
        <v xml:space="preserve"> </v>
      </c>
      <c r="S191" s="174"/>
      <c r="T191" s="176" t="str">
        <f>IFERROR(S191/(VLOOKUP(P191,Summary!$A$60:$C$76,2,FALSE))," ")</f>
        <v xml:space="preserve"> </v>
      </c>
      <c r="U191" s="177">
        <f t="shared" si="24"/>
        <v>0</v>
      </c>
      <c r="X191" s="179" t="str">
        <f t="shared" si="25"/>
        <v>date not completed</v>
      </c>
      <c r="Y191" s="179" t="str">
        <f t="shared" si="26"/>
        <v>date not completed</v>
      </c>
      <c r="Z191" s="179">
        <f t="shared" si="27"/>
        <v>1</v>
      </c>
      <c r="AA191" s="256">
        <f t="shared" si="28"/>
        <v>0</v>
      </c>
      <c r="AB191" s="256" t="e">
        <f t="shared" si="29"/>
        <v>#VALUE!</v>
      </c>
      <c r="AC191" s="180">
        <v>0</v>
      </c>
      <c r="AD191" s="181">
        <f t="shared" si="30"/>
        <v>0</v>
      </c>
      <c r="AE191" s="665"/>
      <c r="AF191" s="666"/>
      <c r="AG191" s="667"/>
    </row>
    <row r="192" spans="1:33" s="178" customFormat="1" ht="22.5" customHeight="1" x14ac:dyDescent="0.3">
      <c r="A192" s="169">
        <f t="shared" si="23"/>
        <v>186</v>
      </c>
      <c r="B192" s="170"/>
      <c r="C192" s="171"/>
      <c r="D192" s="172"/>
      <c r="E192" s="173"/>
      <c r="F192" s="173"/>
      <c r="G192" s="172"/>
      <c r="H192" s="171"/>
      <c r="I192" s="172"/>
      <c r="J192" s="171"/>
      <c r="K192" s="172"/>
      <c r="L192" s="171"/>
      <c r="M192" s="173"/>
      <c r="N192" s="173"/>
      <c r="O192" s="173"/>
      <c r="P192" s="174"/>
      <c r="Q192" s="175"/>
      <c r="R192" s="176" t="str">
        <f>IFERROR(Q192/(VLOOKUP(P192,Summary!$A$60:$C$76,2,FALSE))," ")</f>
        <v xml:space="preserve"> </v>
      </c>
      <c r="S192" s="174"/>
      <c r="T192" s="176" t="str">
        <f>IFERROR(S192/(VLOOKUP(P192,Summary!$A$60:$C$76,2,FALSE))," ")</f>
        <v xml:space="preserve"> </v>
      </c>
      <c r="U192" s="177">
        <f t="shared" si="24"/>
        <v>0</v>
      </c>
      <c r="X192" s="179" t="str">
        <f t="shared" si="25"/>
        <v>date not completed</v>
      </c>
      <c r="Y192" s="179" t="str">
        <f t="shared" si="26"/>
        <v>date not completed</v>
      </c>
      <c r="Z192" s="179">
        <f t="shared" si="27"/>
        <v>1</v>
      </c>
      <c r="AA192" s="256">
        <f t="shared" si="28"/>
        <v>0</v>
      </c>
      <c r="AB192" s="256" t="e">
        <f t="shared" si="29"/>
        <v>#VALUE!</v>
      </c>
      <c r="AC192" s="180">
        <v>0</v>
      </c>
      <c r="AD192" s="181">
        <f t="shared" si="30"/>
        <v>0</v>
      </c>
      <c r="AE192" s="665"/>
      <c r="AF192" s="666"/>
      <c r="AG192" s="667"/>
    </row>
    <row r="193" spans="1:33" s="178" customFormat="1" ht="22.5" customHeight="1" x14ac:dyDescent="0.3">
      <c r="A193" s="169">
        <f t="shared" si="23"/>
        <v>187</v>
      </c>
      <c r="B193" s="170"/>
      <c r="C193" s="171"/>
      <c r="D193" s="172"/>
      <c r="E193" s="173"/>
      <c r="F193" s="173"/>
      <c r="G193" s="172"/>
      <c r="H193" s="171"/>
      <c r="I193" s="172"/>
      <c r="J193" s="171"/>
      <c r="K193" s="172"/>
      <c r="L193" s="171"/>
      <c r="M193" s="173"/>
      <c r="N193" s="173"/>
      <c r="O193" s="173"/>
      <c r="P193" s="174"/>
      <c r="Q193" s="175"/>
      <c r="R193" s="176" t="str">
        <f>IFERROR(Q193/(VLOOKUP(P193,Summary!$A$60:$C$76,2,FALSE))," ")</f>
        <v xml:space="preserve"> </v>
      </c>
      <c r="S193" s="174"/>
      <c r="T193" s="176" t="str">
        <f>IFERROR(S193/(VLOOKUP(P193,Summary!$A$60:$C$76,2,FALSE))," ")</f>
        <v xml:space="preserve"> </v>
      </c>
      <c r="U193" s="177">
        <f t="shared" si="24"/>
        <v>0</v>
      </c>
      <c r="X193" s="179" t="str">
        <f t="shared" si="25"/>
        <v>date not completed</v>
      </c>
      <c r="Y193" s="179" t="str">
        <f t="shared" si="26"/>
        <v>date not completed</v>
      </c>
      <c r="Z193" s="179">
        <f t="shared" si="27"/>
        <v>1</v>
      </c>
      <c r="AA193" s="256">
        <f t="shared" si="28"/>
        <v>0</v>
      </c>
      <c r="AB193" s="256" t="e">
        <f t="shared" si="29"/>
        <v>#VALUE!</v>
      </c>
      <c r="AC193" s="180">
        <v>0</v>
      </c>
      <c r="AD193" s="181">
        <f t="shared" si="30"/>
        <v>0</v>
      </c>
      <c r="AE193" s="665"/>
      <c r="AF193" s="666"/>
      <c r="AG193" s="667"/>
    </row>
    <row r="194" spans="1:33" s="178" customFormat="1" ht="22.5" customHeight="1" x14ac:dyDescent="0.3">
      <c r="A194" s="169">
        <f t="shared" si="23"/>
        <v>188</v>
      </c>
      <c r="B194" s="170"/>
      <c r="C194" s="171"/>
      <c r="D194" s="172"/>
      <c r="E194" s="173"/>
      <c r="F194" s="173"/>
      <c r="G194" s="172"/>
      <c r="H194" s="171"/>
      <c r="I194" s="172"/>
      <c r="J194" s="171"/>
      <c r="K194" s="172"/>
      <c r="L194" s="171"/>
      <c r="M194" s="173"/>
      <c r="N194" s="173"/>
      <c r="O194" s="173"/>
      <c r="P194" s="174"/>
      <c r="Q194" s="175"/>
      <c r="R194" s="176" t="str">
        <f>IFERROR(Q194/(VLOOKUP(P194,Summary!$A$60:$C$76,2,FALSE))," ")</f>
        <v xml:space="preserve"> </v>
      </c>
      <c r="S194" s="174"/>
      <c r="T194" s="176" t="str">
        <f>IFERROR(S194/(VLOOKUP(P194,Summary!$A$60:$C$76,2,FALSE))," ")</f>
        <v xml:space="preserve"> </v>
      </c>
      <c r="U194" s="177">
        <f t="shared" si="24"/>
        <v>0</v>
      </c>
      <c r="X194" s="179" t="str">
        <f t="shared" si="25"/>
        <v>date not completed</v>
      </c>
      <c r="Y194" s="179" t="str">
        <f t="shared" si="26"/>
        <v>date not completed</v>
      </c>
      <c r="Z194" s="179">
        <f t="shared" si="27"/>
        <v>1</v>
      </c>
      <c r="AA194" s="256">
        <f t="shared" si="28"/>
        <v>0</v>
      </c>
      <c r="AB194" s="256" t="e">
        <f t="shared" si="29"/>
        <v>#VALUE!</v>
      </c>
      <c r="AC194" s="180">
        <v>0</v>
      </c>
      <c r="AD194" s="181">
        <f t="shared" si="30"/>
        <v>0</v>
      </c>
      <c r="AE194" s="665"/>
      <c r="AF194" s="666"/>
      <c r="AG194" s="667"/>
    </row>
    <row r="195" spans="1:33" s="178" customFormat="1" ht="22.5" customHeight="1" x14ac:dyDescent="0.3">
      <c r="A195" s="169">
        <f t="shared" si="23"/>
        <v>189</v>
      </c>
      <c r="B195" s="170"/>
      <c r="C195" s="171"/>
      <c r="D195" s="172"/>
      <c r="E195" s="173"/>
      <c r="F195" s="173"/>
      <c r="G195" s="172"/>
      <c r="H195" s="171"/>
      <c r="I195" s="172"/>
      <c r="J195" s="171"/>
      <c r="K195" s="172"/>
      <c r="L195" s="171"/>
      <c r="M195" s="173"/>
      <c r="N195" s="173"/>
      <c r="O195" s="173"/>
      <c r="P195" s="174"/>
      <c r="Q195" s="175"/>
      <c r="R195" s="176" t="str">
        <f>IFERROR(Q195/(VLOOKUP(P195,Summary!$A$60:$C$76,2,FALSE))," ")</f>
        <v xml:space="preserve"> </v>
      </c>
      <c r="S195" s="174"/>
      <c r="T195" s="176" t="str">
        <f>IFERROR(S195/(VLOOKUP(P195,Summary!$A$60:$C$76,2,FALSE))," ")</f>
        <v xml:space="preserve"> </v>
      </c>
      <c r="U195" s="177">
        <f t="shared" si="24"/>
        <v>0</v>
      </c>
      <c r="X195" s="179" t="str">
        <f t="shared" si="25"/>
        <v>date not completed</v>
      </c>
      <c r="Y195" s="179" t="str">
        <f t="shared" si="26"/>
        <v>date not completed</v>
      </c>
      <c r="Z195" s="179">
        <f t="shared" si="27"/>
        <v>1</v>
      </c>
      <c r="AA195" s="256">
        <f t="shared" si="28"/>
        <v>0</v>
      </c>
      <c r="AB195" s="256" t="e">
        <f t="shared" si="29"/>
        <v>#VALUE!</v>
      </c>
      <c r="AC195" s="180">
        <v>0</v>
      </c>
      <c r="AD195" s="181">
        <f t="shared" si="30"/>
        <v>0</v>
      </c>
      <c r="AE195" s="665"/>
      <c r="AF195" s="666"/>
      <c r="AG195" s="667"/>
    </row>
    <row r="196" spans="1:33" s="178" customFormat="1" ht="22.5" customHeight="1" x14ac:dyDescent="0.3">
      <c r="A196" s="169">
        <f t="shared" si="23"/>
        <v>190</v>
      </c>
      <c r="B196" s="170"/>
      <c r="C196" s="171"/>
      <c r="D196" s="172"/>
      <c r="E196" s="173"/>
      <c r="F196" s="173"/>
      <c r="G196" s="172"/>
      <c r="H196" s="171"/>
      <c r="I196" s="172"/>
      <c r="J196" s="171"/>
      <c r="K196" s="172"/>
      <c r="L196" s="171"/>
      <c r="M196" s="173"/>
      <c r="N196" s="173"/>
      <c r="O196" s="173"/>
      <c r="P196" s="174"/>
      <c r="Q196" s="175"/>
      <c r="R196" s="176" t="str">
        <f>IFERROR(Q196/(VLOOKUP(P196,Summary!$A$60:$C$76,2,FALSE))," ")</f>
        <v xml:space="preserve"> </v>
      </c>
      <c r="S196" s="174"/>
      <c r="T196" s="176" t="str">
        <f>IFERROR(S196/(VLOOKUP(P196,Summary!$A$60:$C$76,2,FALSE))," ")</f>
        <v xml:space="preserve"> </v>
      </c>
      <c r="U196" s="177">
        <f t="shared" si="24"/>
        <v>0</v>
      </c>
      <c r="X196" s="179" t="str">
        <f t="shared" si="25"/>
        <v>date not completed</v>
      </c>
      <c r="Y196" s="179" t="str">
        <f t="shared" si="26"/>
        <v>date not completed</v>
      </c>
      <c r="Z196" s="179">
        <f t="shared" si="27"/>
        <v>1</v>
      </c>
      <c r="AA196" s="256">
        <f t="shared" si="28"/>
        <v>0</v>
      </c>
      <c r="AB196" s="256" t="e">
        <f t="shared" si="29"/>
        <v>#VALUE!</v>
      </c>
      <c r="AC196" s="180">
        <v>0</v>
      </c>
      <c r="AD196" s="181">
        <f t="shared" si="30"/>
        <v>0</v>
      </c>
      <c r="AE196" s="665"/>
      <c r="AF196" s="666"/>
      <c r="AG196" s="667"/>
    </row>
    <row r="197" spans="1:33" s="178" customFormat="1" ht="22.5" customHeight="1" x14ac:dyDescent="0.3">
      <c r="A197" s="169">
        <f t="shared" si="23"/>
        <v>191</v>
      </c>
      <c r="B197" s="170"/>
      <c r="C197" s="171"/>
      <c r="D197" s="172"/>
      <c r="E197" s="173"/>
      <c r="F197" s="173"/>
      <c r="G197" s="172"/>
      <c r="H197" s="171"/>
      <c r="I197" s="172"/>
      <c r="J197" s="171"/>
      <c r="K197" s="172"/>
      <c r="L197" s="171"/>
      <c r="M197" s="173"/>
      <c r="N197" s="173"/>
      <c r="O197" s="173"/>
      <c r="P197" s="174"/>
      <c r="Q197" s="175"/>
      <c r="R197" s="176" t="str">
        <f>IFERROR(Q197/(VLOOKUP(P197,Summary!$A$60:$C$76,2,FALSE))," ")</f>
        <v xml:space="preserve"> </v>
      </c>
      <c r="S197" s="174"/>
      <c r="T197" s="176" t="str">
        <f>IFERROR(S197/(VLOOKUP(P197,Summary!$A$60:$C$76,2,FALSE))," ")</f>
        <v xml:space="preserve"> </v>
      </c>
      <c r="U197" s="177">
        <f t="shared" si="24"/>
        <v>0</v>
      </c>
      <c r="X197" s="179" t="str">
        <f t="shared" si="25"/>
        <v>date not completed</v>
      </c>
      <c r="Y197" s="179" t="str">
        <f t="shared" si="26"/>
        <v>date not completed</v>
      </c>
      <c r="Z197" s="179">
        <f t="shared" si="27"/>
        <v>1</v>
      </c>
      <c r="AA197" s="256">
        <f t="shared" si="28"/>
        <v>0</v>
      </c>
      <c r="AB197" s="256" t="e">
        <f t="shared" si="29"/>
        <v>#VALUE!</v>
      </c>
      <c r="AC197" s="180">
        <v>0</v>
      </c>
      <c r="AD197" s="181">
        <f t="shared" si="30"/>
        <v>0</v>
      </c>
      <c r="AE197" s="665"/>
      <c r="AF197" s="666"/>
      <c r="AG197" s="667"/>
    </row>
    <row r="198" spans="1:33" s="178" customFormat="1" ht="22.5" customHeight="1" x14ac:dyDescent="0.3">
      <c r="A198" s="169">
        <f t="shared" si="23"/>
        <v>192</v>
      </c>
      <c r="B198" s="170"/>
      <c r="C198" s="171"/>
      <c r="D198" s="172"/>
      <c r="E198" s="173"/>
      <c r="F198" s="173"/>
      <c r="G198" s="172"/>
      <c r="H198" s="171"/>
      <c r="I198" s="172"/>
      <c r="J198" s="171"/>
      <c r="K198" s="172"/>
      <c r="L198" s="171"/>
      <c r="M198" s="173"/>
      <c r="N198" s="173"/>
      <c r="O198" s="173"/>
      <c r="P198" s="174"/>
      <c r="Q198" s="175"/>
      <c r="R198" s="176" t="str">
        <f>IFERROR(Q198/(VLOOKUP(P198,Summary!$A$60:$C$76,2,FALSE))," ")</f>
        <v xml:space="preserve"> </v>
      </c>
      <c r="S198" s="174"/>
      <c r="T198" s="176" t="str">
        <f>IFERROR(S198/(VLOOKUP(P198,Summary!$A$60:$C$76,2,FALSE))," ")</f>
        <v xml:space="preserve"> </v>
      </c>
      <c r="U198" s="177">
        <f t="shared" si="24"/>
        <v>0</v>
      </c>
      <c r="X198" s="179" t="str">
        <f t="shared" si="25"/>
        <v>date not completed</v>
      </c>
      <c r="Y198" s="179" t="str">
        <f t="shared" si="26"/>
        <v>date not completed</v>
      </c>
      <c r="Z198" s="179">
        <f t="shared" si="27"/>
        <v>1</v>
      </c>
      <c r="AA198" s="256">
        <f t="shared" si="28"/>
        <v>0</v>
      </c>
      <c r="AB198" s="256" t="e">
        <f t="shared" si="29"/>
        <v>#VALUE!</v>
      </c>
      <c r="AC198" s="180">
        <v>0</v>
      </c>
      <c r="AD198" s="181">
        <f t="shared" si="30"/>
        <v>0</v>
      </c>
      <c r="AE198" s="665"/>
      <c r="AF198" s="666"/>
      <c r="AG198" s="667"/>
    </row>
    <row r="199" spans="1:33" s="178" customFormat="1" ht="22.5" customHeight="1" x14ac:dyDescent="0.3">
      <c r="A199" s="169">
        <f t="shared" si="23"/>
        <v>193</v>
      </c>
      <c r="B199" s="170"/>
      <c r="C199" s="171"/>
      <c r="D199" s="172"/>
      <c r="E199" s="173"/>
      <c r="F199" s="173"/>
      <c r="G199" s="172"/>
      <c r="H199" s="171"/>
      <c r="I199" s="172"/>
      <c r="J199" s="171"/>
      <c r="K199" s="172"/>
      <c r="L199" s="171"/>
      <c r="M199" s="173"/>
      <c r="N199" s="173"/>
      <c r="O199" s="173"/>
      <c r="P199" s="174"/>
      <c r="Q199" s="175"/>
      <c r="R199" s="176" t="str">
        <f>IFERROR(Q199/(VLOOKUP(P199,Summary!$A$60:$C$76,2,FALSE))," ")</f>
        <v xml:space="preserve"> </v>
      </c>
      <c r="S199" s="174"/>
      <c r="T199" s="176" t="str">
        <f>IFERROR(S199/(VLOOKUP(P199,Summary!$A$60:$C$76,2,FALSE))," ")</f>
        <v xml:space="preserve"> </v>
      </c>
      <c r="U199" s="177">
        <f t="shared" si="24"/>
        <v>0</v>
      </c>
      <c r="X199" s="179" t="str">
        <f t="shared" si="25"/>
        <v>date not completed</v>
      </c>
      <c r="Y199" s="179" t="str">
        <f t="shared" si="26"/>
        <v>date not completed</v>
      </c>
      <c r="Z199" s="179">
        <f t="shared" si="27"/>
        <v>1</v>
      </c>
      <c r="AA199" s="256">
        <f t="shared" si="28"/>
        <v>0</v>
      </c>
      <c r="AB199" s="256" t="e">
        <f t="shared" si="29"/>
        <v>#VALUE!</v>
      </c>
      <c r="AC199" s="180">
        <v>0</v>
      </c>
      <c r="AD199" s="181">
        <f t="shared" si="30"/>
        <v>0</v>
      </c>
      <c r="AE199" s="665"/>
      <c r="AF199" s="666"/>
      <c r="AG199" s="667"/>
    </row>
    <row r="200" spans="1:33" s="178" customFormat="1" ht="22.5" customHeight="1" x14ac:dyDescent="0.3">
      <c r="A200" s="169">
        <f t="shared" si="23"/>
        <v>194</v>
      </c>
      <c r="B200" s="170"/>
      <c r="C200" s="171"/>
      <c r="D200" s="172"/>
      <c r="E200" s="173"/>
      <c r="F200" s="173"/>
      <c r="G200" s="172"/>
      <c r="H200" s="171"/>
      <c r="I200" s="172"/>
      <c r="J200" s="171"/>
      <c r="K200" s="172"/>
      <c r="L200" s="171"/>
      <c r="M200" s="173"/>
      <c r="N200" s="173"/>
      <c r="O200" s="173"/>
      <c r="P200" s="174"/>
      <c r="Q200" s="175"/>
      <c r="R200" s="176" t="str">
        <f>IFERROR(Q200/(VLOOKUP(P200,Summary!$A$60:$C$76,2,FALSE))," ")</f>
        <v xml:space="preserve"> </v>
      </c>
      <c r="S200" s="174"/>
      <c r="T200" s="176" t="str">
        <f>IFERROR(S200/(VLOOKUP(P200,Summary!$A$60:$C$76,2,FALSE))," ")</f>
        <v xml:space="preserve"> </v>
      </c>
      <c r="U200" s="177">
        <f t="shared" si="24"/>
        <v>0</v>
      </c>
      <c r="X200" s="179" t="str">
        <f t="shared" si="25"/>
        <v>date not completed</v>
      </c>
      <c r="Y200" s="179" t="str">
        <f t="shared" si="26"/>
        <v>date not completed</v>
      </c>
      <c r="Z200" s="179">
        <f t="shared" si="27"/>
        <v>1</v>
      </c>
      <c r="AA200" s="256">
        <f t="shared" si="28"/>
        <v>0</v>
      </c>
      <c r="AB200" s="256" t="e">
        <f t="shared" si="29"/>
        <v>#VALUE!</v>
      </c>
      <c r="AC200" s="180">
        <v>0</v>
      </c>
      <c r="AD200" s="181">
        <f t="shared" si="30"/>
        <v>0</v>
      </c>
      <c r="AE200" s="665"/>
      <c r="AF200" s="666"/>
      <c r="AG200" s="667"/>
    </row>
    <row r="201" spans="1:33" s="178" customFormat="1" ht="22.5" customHeight="1" x14ac:dyDescent="0.3">
      <c r="A201" s="169">
        <f t="shared" ref="A201:A264" si="31">+A200+1</f>
        <v>195</v>
      </c>
      <c r="B201" s="170"/>
      <c r="C201" s="171"/>
      <c r="D201" s="172"/>
      <c r="E201" s="173"/>
      <c r="F201" s="173"/>
      <c r="G201" s="172"/>
      <c r="H201" s="171"/>
      <c r="I201" s="172"/>
      <c r="J201" s="171"/>
      <c r="K201" s="172"/>
      <c r="L201" s="171"/>
      <c r="M201" s="173"/>
      <c r="N201" s="173"/>
      <c r="O201" s="173"/>
      <c r="P201" s="174"/>
      <c r="Q201" s="175"/>
      <c r="R201" s="176" t="str">
        <f>IFERROR(Q201/(VLOOKUP(P201,Summary!$A$60:$C$76,2,FALSE))," ")</f>
        <v xml:space="preserve"> </v>
      </c>
      <c r="S201" s="174"/>
      <c r="T201" s="176" t="str">
        <f>IFERROR(S201/(VLOOKUP(P201,Summary!$A$60:$C$76,2,FALSE))," ")</f>
        <v xml:space="preserve"> </v>
      </c>
      <c r="U201" s="177">
        <f t="shared" ref="U201:U264" si="32">IF(C201="",0,(IF(OR(C201="",D201="",K201="",J201="",L201="",M201="",N201=""),"FILL ALL FIELDS",R201+T201)))</f>
        <v>0</v>
      </c>
      <c r="X201" s="179" t="str">
        <f t="shared" ref="X201:X264" si="33">+IF(OR(E201=0,F201=0),"date not completed",IF(E201&lt;=F201,IF(AND($AF$3&lt;=E201),"ok","to be checked"),"start date after than end date"))</f>
        <v>date not completed</v>
      </c>
      <c r="Y201" s="179" t="str">
        <f t="shared" ref="Y201:Y264" si="34">+IF(OR(E201=0,F201=0),"date not completed",IF(F201&gt;=E201,IF(AND($AH$3&gt;=F201),"ok","to be checked"),"end date before than end date"))</f>
        <v>date not completed</v>
      </c>
      <c r="Z201" s="179">
        <f t="shared" ref="Z201:Z264" si="35">+F201-E201+1</f>
        <v>1</v>
      </c>
      <c r="AA201" s="256">
        <f t="shared" ref="AA201:AA264" si="36">+N201-M201</f>
        <v>0</v>
      </c>
      <c r="AB201" s="256" t="e">
        <f t="shared" ref="AB201:AB264" si="37">+T201/Z201</f>
        <v>#VALUE!</v>
      </c>
      <c r="AC201" s="180">
        <v>0</v>
      </c>
      <c r="AD201" s="181">
        <f t="shared" ref="AD201:AD264" si="38">IFERROR(ROUND(AC201*(T201/Z201),2),0)</f>
        <v>0</v>
      </c>
      <c r="AE201" s="665"/>
      <c r="AF201" s="666"/>
      <c r="AG201" s="667"/>
    </row>
    <row r="202" spans="1:33" s="178" customFormat="1" ht="22.5" customHeight="1" x14ac:dyDescent="0.3">
      <c r="A202" s="169">
        <f t="shared" si="31"/>
        <v>196</v>
      </c>
      <c r="B202" s="170"/>
      <c r="C202" s="171"/>
      <c r="D202" s="172"/>
      <c r="E202" s="173"/>
      <c r="F202" s="173"/>
      <c r="G202" s="172"/>
      <c r="H202" s="171"/>
      <c r="I202" s="172"/>
      <c r="J202" s="171"/>
      <c r="K202" s="172"/>
      <c r="L202" s="171"/>
      <c r="M202" s="173"/>
      <c r="N202" s="173"/>
      <c r="O202" s="173"/>
      <c r="P202" s="174"/>
      <c r="Q202" s="175"/>
      <c r="R202" s="176" t="str">
        <f>IFERROR(Q202/(VLOOKUP(P202,Summary!$A$60:$C$76,2,FALSE))," ")</f>
        <v xml:space="preserve"> </v>
      </c>
      <c r="S202" s="174"/>
      <c r="T202" s="176" t="str">
        <f>IFERROR(S202/(VLOOKUP(P202,Summary!$A$60:$C$76,2,FALSE))," ")</f>
        <v xml:space="preserve"> </v>
      </c>
      <c r="U202" s="177">
        <f t="shared" si="32"/>
        <v>0</v>
      </c>
      <c r="X202" s="179" t="str">
        <f t="shared" si="33"/>
        <v>date not completed</v>
      </c>
      <c r="Y202" s="179" t="str">
        <f t="shared" si="34"/>
        <v>date not completed</v>
      </c>
      <c r="Z202" s="179">
        <f t="shared" si="35"/>
        <v>1</v>
      </c>
      <c r="AA202" s="256">
        <f t="shared" si="36"/>
        <v>0</v>
      </c>
      <c r="AB202" s="256" t="e">
        <f t="shared" si="37"/>
        <v>#VALUE!</v>
      </c>
      <c r="AC202" s="180">
        <v>0</v>
      </c>
      <c r="AD202" s="181">
        <f t="shared" si="38"/>
        <v>0</v>
      </c>
      <c r="AE202" s="665"/>
      <c r="AF202" s="666"/>
      <c r="AG202" s="667"/>
    </row>
    <row r="203" spans="1:33" s="178" customFormat="1" ht="22.5" customHeight="1" x14ac:dyDescent="0.3">
      <c r="A203" s="169">
        <f t="shared" si="31"/>
        <v>197</v>
      </c>
      <c r="B203" s="170"/>
      <c r="C203" s="171"/>
      <c r="D203" s="172"/>
      <c r="E203" s="173"/>
      <c r="F203" s="173"/>
      <c r="G203" s="172"/>
      <c r="H203" s="171"/>
      <c r="I203" s="172"/>
      <c r="J203" s="171"/>
      <c r="K203" s="172"/>
      <c r="L203" s="171"/>
      <c r="M203" s="173"/>
      <c r="N203" s="173"/>
      <c r="O203" s="173"/>
      <c r="P203" s="174"/>
      <c r="Q203" s="175"/>
      <c r="R203" s="176" t="str">
        <f>IFERROR(Q203/(VLOOKUP(P203,Summary!$A$60:$C$76,2,FALSE))," ")</f>
        <v xml:space="preserve"> </v>
      </c>
      <c r="S203" s="174"/>
      <c r="T203" s="176" t="str">
        <f>IFERROR(S203/(VLOOKUP(P203,Summary!$A$60:$C$76,2,FALSE))," ")</f>
        <v xml:space="preserve"> </v>
      </c>
      <c r="U203" s="177">
        <f t="shared" si="32"/>
        <v>0</v>
      </c>
      <c r="X203" s="179" t="str">
        <f t="shared" si="33"/>
        <v>date not completed</v>
      </c>
      <c r="Y203" s="179" t="str">
        <f t="shared" si="34"/>
        <v>date not completed</v>
      </c>
      <c r="Z203" s="179">
        <f t="shared" si="35"/>
        <v>1</v>
      </c>
      <c r="AA203" s="256">
        <f t="shared" si="36"/>
        <v>0</v>
      </c>
      <c r="AB203" s="256" t="e">
        <f t="shared" si="37"/>
        <v>#VALUE!</v>
      </c>
      <c r="AC203" s="180">
        <v>0</v>
      </c>
      <c r="AD203" s="181">
        <f t="shared" si="38"/>
        <v>0</v>
      </c>
      <c r="AE203" s="665"/>
      <c r="AF203" s="666"/>
      <c r="AG203" s="667"/>
    </row>
    <row r="204" spans="1:33" s="178" customFormat="1" ht="22.5" customHeight="1" x14ac:dyDescent="0.3">
      <c r="A204" s="169">
        <f t="shared" si="31"/>
        <v>198</v>
      </c>
      <c r="B204" s="170"/>
      <c r="C204" s="171"/>
      <c r="D204" s="172"/>
      <c r="E204" s="173"/>
      <c r="F204" s="173"/>
      <c r="G204" s="172"/>
      <c r="H204" s="171"/>
      <c r="I204" s="172"/>
      <c r="J204" s="171"/>
      <c r="K204" s="172"/>
      <c r="L204" s="171"/>
      <c r="M204" s="173"/>
      <c r="N204" s="173"/>
      <c r="O204" s="173"/>
      <c r="P204" s="174"/>
      <c r="Q204" s="175"/>
      <c r="R204" s="176" t="str">
        <f>IFERROR(Q204/(VLOOKUP(P204,Summary!$A$60:$C$76,2,FALSE))," ")</f>
        <v xml:space="preserve"> </v>
      </c>
      <c r="S204" s="174"/>
      <c r="T204" s="176" t="str">
        <f>IFERROR(S204/(VLOOKUP(P204,Summary!$A$60:$C$76,2,FALSE))," ")</f>
        <v xml:space="preserve"> </v>
      </c>
      <c r="U204" s="177">
        <f t="shared" si="32"/>
        <v>0</v>
      </c>
      <c r="X204" s="179" t="str">
        <f t="shared" si="33"/>
        <v>date not completed</v>
      </c>
      <c r="Y204" s="179" t="str">
        <f t="shared" si="34"/>
        <v>date not completed</v>
      </c>
      <c r="Z204" s="179">
        <f t="shared" si="35"/>
        <v>1</v>
      </c>
      <c r="AA204" s="256">
        <f t="shared" si="36"/>
        <v>0</v>
      </c>
      <c r="AB204" s="256" t="e">
        <f t="shared" si="37"/>
        <v>#VALUE!</v>
      </c>
      <c r="AC204" s="180">
        <v>0</v>
      </c>
      <c r="AD204" s="181">
        <f t="shared" si="38"/>
        <v>0</v>
      </c>
      <c r="AE204" s="665"/>
      <c r="AF204" s="666"/>
      <c r="AG204" s="667"/>
    </row>
    <row r="205" spans="1:33" s="178" customFormat="1" ht="22.5" customHeight="1" x14ac:dyDescent="0.3">
      <c r="A205" s="169">
        <f t="shared" si="31"/>
        <v>199</v>
      </c>
      <c r="B205" s="170"/>
      <c r="C205" s="171"/>
      <c r="D205" s="172"/>
      <c r="E205" s="173"/>
      <c r="F205" s="173"/>
      <c r="G205" s="172"/>
      <c r="H205" s="171"/>
      <c r="I205" s="172"/>
      <c r="J205" s="171"/>
      <c r="K205" s="172"/>
      <c r="L205" s="171"/>
      <c r="M205" s="173"/>
      <c r="N205" s="173"/>
      <c r="O205" s="173"/>
      <c r="P205" s="174"/>
      <c r="Q205" s="175"/>
      <c r="R205" s="176" t="str">
        <f>IFERROR(Q205/(VLOOKUP(P205,Summary!$A$60:$C$76,2,FALSE))," ")</f>
        <v xml:space="preserve"> </v>
      </c>
      <c r="S205" s="174"/>
      <c r="T205" s="176" t="str">
        <f>IFERROR(S205/(VLOOKUP(P205,Summary!$A$60:$C$76,2,FALSE))," ")</f>
        <v xml:space="preserve"> </v>
      </c>
      <c r="U205" s="177">
        <f t="shared" si="32"/>
        <v>0</v>
      </c>
      <c r="X205" s="179" t="str">
        <f t="shared" si="33"/>
        <v>date not completed</v>
      </c>
      <c r="Y205" s="179" t="str">
        <f t="shared" si="34"/>
        <v>date not completed</v>
      </c>
      <c r="Z205" s="179">
        <f t="shared" si="35"/>
        <v>1</v>
      </c>
      <c r="AA205" s="256">
        <f t="shared" si="36"/>
        <v>0</v>
      </c>
      <c r="AB205" s="256" t="e">
        <f t="shared" si="37"/>
        <v>#VALUE!</v>
      </c>
      <c r="AC205" s="180">
        <v>0</v>
      </c>
      <c r="AD205" s="181">
        <f t="shared" si="38"/>
        <v>0</v>
      </c>
      <c r="AE205" s="665"/>
      <c r="AF205" s="666"/>
      <c r="AG205" s="667"/>
    </row>
    <row r="206" spans="1:33" s="178" customFormat="1" ht="22.5" customHeight="1" x14ac:dyDescent="0.3">
      <c r="A206" s="169">
        <f t="shared" si="31"/>
        <v>200</v>
      </c>
      <c r="B206" s="170"/>
      <c r="C206" s="171"/>
      <c r="D206" s="172"/>
      <c r="E206" s="173"/>
      <c r="F206" s="173"/>
      <c r="G206" s="172"/>
      <c r="H206" s="171"/>
      <c r="I206" s="172"/>
      <c r="J206" s="171"/>
      <c r="K206" s="172"/>
      <c r="L206" s="171"/>
      <c r="M206" s="173"/>
      <c r="N206" s="173"/>
      <c r="O206" s="173"/>
      <c r="P206" s="174"/>
      <c r="Q206" s="175"/>
      <c r="R206" s="176" t="str">
        <f>IFERROR(Q206/(VLOOKUP(P206,Summary!$A$60:$C$76,2,FALSE))," ")</f>
        <v xml:space="preserve"> </v>
      </c>
      <c r="S206" s="174"/>
      <c r="T206" s="176" t="str">
        <f>IFERROR(S206/(VLOOKUP(P206,Summary!$A$60:$C$76,2,FALSE))," ")</f>
        <v xml:space="preserve"> </v>
      </c>
      <c r="U206" s="177">
        <f t="shared" si="32"/>
        <v>0</v>
      </c>
      <c r="X206" s="179" t="str">
        <f t="shared" si="33"/>
        <v>date not completed</v>
      </c>
      <c r="Y206" s="179" t="str">
        <f t="shared" si="34"/>
        <v>date not completed</v>
      </c>
      <c r="Z206" s="179">
        <f t="shared" si="35"/>
        <v>1</v>
      </c>
      <c r="AA206" s="256">
        <f t="shared" si="36"/>
        <v>0</v>
      </c>
      <c r="AB206" s="256" t="e">
        <f t="shared" si="37"/>
        <v>#VALUE!</v>
      </c>
      <c r="AC206" s="180">
        <v>0</v>
      </c>
      <c r="AD206" s="181">
        <f t="shared" si="38"/>
        <v>0</v>
      </c>
      <c r="AE206" s="665"/>
      <c r="AF206" s="666"/>
      <c r="AG206" s="667"/>
    </row>
    <row r="207" spans="1:33" s="178" customFormat="1" ht="22.5" customHeight="1" x14ac:dyDescent="0.3">
      <c r="A207" s="169">
        <f t="shared" si="31"/>
        <v>201</v>
      </c>
      <c r="B207" s="170"/>
      <c r="C207" s="171"/>
      <c r="D207" s="172"/>
      <c r="E207" s="173"/>
      <c r="F207" s="173"/>
      <c r="G207" s="172"/>
      <c r="H207" s="171"/>
      <c r="I207" s="172"/>
      <c r="J207" s="171"/>
      <c r="K207" s="172"/>
      <c r="L207" s="171"/>
      <c r="M207" s="173"/>
      <c r="N207" s="173"/>
      <c r="O207" s="173"/>
      <c r="P207" s="174"/>
      <c r="Q207" s="175"/>
      <c r="R207" s="176" t="str">
        <f>IFERROR(Q207/(VLOOKUP(P207,Summary!$A$60:$C$76,2,FALSE))," ")</f>
        <v xml:space="preserve"> </v>
      </c>
      <c r="S207" s="174"/>
      <c r="T207" s="176" t="str">
        <f>IFERROR(S207/(VLOOKUP(P207,Summary!$A$60:$C$76,2,FALSE))," ")</f>
        <v xml:space="preserve"> </v>
      </c>
      <c r="U207" s="177">
        <f t="shared" si="32"/>
        <v>0</v>
      </c>
      <c r="X207" s="179" t="str">
        <f t="shared" si="33"/>
        <v>date not completed</v>
      </c>
      <c r="Y207" s="179" t="str">
        <f t="shared" si="34"/>
        <v>date not completed</v>
      </c>
      <c r="Z207" s="179">
        <f t="shared" si="35"/>
        <v>1</v>
      </c>
      <c r="AA207" s="256">
        <f t="shared" si="36"/>
        <v>0</v>
      </c>
      <c r="AB207" s="256" t="e">
        <f t="shared" si="37"/>
        <v>#VALUE!</v>
      </c>
      <c r="AC207" s="180">
        <v>0</v>
      </c>
      <c r="AD207" s="181">
        <f t="shared" si="38"/>
        <v>0</v>
      </c>
      <c r="AE207" s="665"/>
      <c r="AF207" s="666"/>
      <c r="AG207" s="667"/>
    </row>
    <row r="208" spans="1:33" s="178" customFormat="1" ht="22.5" customHeight="1" x14ac:dyDescent="0.3">
      <c r="A208" s="169">
        <f t="shared" si="31"/>
        <v>202</v>
      </c>
      <c r="B208" s="170"/>
      <c r="C208" s="171"/>
      <c r="D208" s="172"/>
      <c r="E208" s="173"/>
      <c r="F208" s="173"/>
      <c r="G208" s="172"/>
      <c r="H208" s="171"/>
      <c r="I208" s="172"/>
      <c r="J208" s="171"/>
      <c r="K208" s="172"/>
      <c r="L208" s="171"/>
      <c r="M208" s="173"/>
      <c r="N208" s="173"/>
      <c r="O208" s="173"/>
      <c r="P208" s="174"/>
      <c r="Q208" s="175"/>
      <c r="R208" s="176" t="str">
        <f>IFERROR(Q208/(VLOOKUP(P208,Summary!$A$60:$C$76,2,FALSE))," ")</f>
        <v xml:space="preserve"> </v>
      </c>
      <c r="S208" s="174"/>
      <c r="T208" s="176" t="str">
        <f>IFERROR(S208/(VLOOKUP(P208,Summary!$A$60:$C$76,2,FALSE))," ")</f>
        <v xml:space="preserve"> </v>
      </c>
      <c r="U208" s="177">
        <f t="shared" si="32"/>
        <v>0</v>
      </c>
      <c r="X208" s="179" t="str">
        <f t="shared" si="33"/>
        <v>date not completed</v>
      </c>
      <c r="Y208" s="179" t="str">
        <f t="shared" si="34"/>
        <v>date not completed</v>
      </c>
      <c r="Z208" s="179">
        <f t="shared" si="35"/>
        <v>1</v>
      </c>
      <c r="AA208" s="256">
        <f t="shared" si="36"/>
        <v>0</v>
      </c>
      <c r="AB208" s="256" t="e">
        <f t="shared" si="37"/>
        <v>#VALUE!</v>
      </c>
      <c r="AC208" s="180">
        <v>0</v>
      </c>
      <c r="AD208" s="181">
        <f t="shared" si="38"/>
        <v>0</v>
      </c>
      <c r="AE208" s="665"/>
      <c r="AF208" s="666"/>
      <c r="AG208" s="667"/>
    </row>
    <row r="209" spans="1:33" s="178" customFormat="1" ht="22.5" customHeight="1" x14ac:dyDescent="0.3">
      <c r="A209" s="169">
        <f t="shared" si="31"/>
        <v>203</v>
      </c>
      <c r="B209" s="170"/>
      <c r="C209" s="171"/>
      <c r="D209" s="172"/>
      <c r="E209" s="173"/>
      <c r="F209" s="173"/>
      <c r="G209" s="172"/>
      <c r="H209" s="171"/>
      <c r="I209" s="172"/>
      <c r="J209" s="171"/>
      <c r="K209" s="172"/>
      <c r="L209" s="171"/>
      <c r="M209" s="173"/>
      <c r="N209" s="173"/>
      <c r="O209" s="173"/>
      <c r="P209" s="174"/>
      <c r="Q209" s="175"/>
      <c r="R209" s="176" t="str">
        <f>IFERROR(Q209/(VLOOKUP(P209,Summary!$A$60:$C$76,2,FALSE))," ")</f>
        <v xml:space="preserve"> </v>
      </c>
      <c r="S209" s="174"/>
      <c r="T209" s="176" t="str">
        <f>IFERROR(S209/(VLOOKUP(P209,Summary!$A$60:$C$76,2,FALSE))," ")</f>
        <v xml:space="preserve"> </v>
      </c>
      <c r="U209" s="177">
        <f t="shared" si="32"/>
        <v>0</v>
      </c>
      <c r="X209" s="179" t="str">
        <f t="shared" si="33"/>
        <v>date not completed</v>
      </c>
      <c r="Y209" s="179" t="str">
        <f t="shared" si="34"/>
        <v>date not completed</v>
      </c>
      <c r="Z209" s="179">
        <f t="shared" si="35"/>
        <v>1</v>
      </c>
      <c r="AA209" s="256">
        <f t="shared" si="36"/>
        <v>0</v>
      </c>
      <c r="AB209" s="256" t="e">
        <f t="shared" si="37"/>
        <v>#VALUE!</v>
      </c>
      <c r="AC209" s="180">
        <v>0</v>
      </c>
      <c r="AD209" s="181">
        <f t="shared" si="38"/>
        <v>0</v>
      </c>
      <c r="AE209" s="665"/>
      <c r="AF209" s="666"/>
      <c r="AG209" s="667"/>
    </row>
    <row r="210" spans="1:33" s="178" customFormat="1" ht="22.5" customHeight="1" x14ac:dyDescent="0.3">
      <c r="A210" s="169">
        <f t="shared" si="31"/>
        <v>204</v>
      </c>
      <c r="B210" s="170"/>
      <c r="C210" s="171"/>
      <c r="D210" s="172"/>
      <c r="E210" s="173"/>
      <c r="F210" s="173"/>
      <c r="G210" s="172"/>
      <c r="H210" s="171"/>
      <c r="I210" s="172"/>
      <c r="J210" s="171"/>
      <c r="K210" s="172"/>
      <c r="L210" s="171"/>
      <c r="M210" s="173"/>
      <c r="N210" s="173"/>
      <c r="O210" s="173"/>
      <c r="P210" s="174"/>
      <c r="Q210" s="175"/>
      <c r="R210" s="176" t="str">
        <f>IFERROR(Q210/(VLOOKUP(P210,Summary!$A$60:$C$76,2,FALSE))," ")</f>
        <v xml:space="preserve"> </v>
      </c>
      <c r="S210" s="174"/>
      <c r="T210" s="176" t="str">
        <f>IFERROR(S210/(VLOOKUP(P210,Summary!$A$60:$C$76,2,FALSE))," ")</f>
        <v xml:space="preserve"> </v>
      </c>
      <c r="U210" s="177">
        <f t="shared" si="32"/>
        <v>0</v>
      </c>
      <c r="X210" s="179" t="str">
        <f t="shared" si="33"/>
        <v>date not completed</v>
      </c>
      <c r="Y210" s="179" t="str">
        <f t="shared" si="34"/>
        <v>date not completed</v>
      </c>
      <c r="Z210" s="179">
        <f t="shared" si="35"/>
        <v>1</v>
      </c>
      <c r="AA210" s="256">
        <f t="shared" si="36"/>
        <v>0</v>
      </c>
      <c r="AB210" s="256" t="e">
        <f t="shared" si="37"/>
        <v>#VALUE!</v>
      </c>
      <c r="AC210" s="180">
        <v>0</v>
      </c>
      <c r="AD210" s="181">
        <f t="shared" si="38"/>
        <v>0</v>
      </c>
      <c r="AE210" s="665"/>
      <c r="AF210" s="666"/>
      <c r="AG210" s="667"/>
    </row>
    <row r="211" spans="1:33" s="178" customFormat="1" ht="22.5" customHeight="1" x14ac:dyDescent="0.3">
      <c r="A211" s="169">
        <f t="shared" si="31"/>
        <v>205</v>
      </c>
      <c r="B211" s="170"/>
      <c r="C211" s="171"/>
      <c r="D211" s="172"/>
      <c r="E211" s="173"/>
      <c r="F211" s="173"/>
      <c r="G211" s="172"/>
      <c r="H211" s="171"/>
      <c r="I211" s="172"/>
      <c r="J211" s="171"/>
      <c r="K211" s="172"/>
      <c r="L211" s="171"/>
      <c r="M211" s="173"/>
      <c r="N211" s="173"/>
      <c r="O211" s="173"/>
      <c r="P211" s="174"/>
      <c r="Q211" s="175"/>
      <c r="R211" s="176" t="str">
        <f>IFERROR(Q211/(VLOOKUP(P211,Summary!$A$60:$C$76,2,FALSE))," ")</f>
        <v xml:space="preserve"> </v>
      </c>
      <c r="S211" s="174"/>
      <c r="T211" s="176" t="str">
        <f>IFERROR(S211/(VLOOKUP(P211,Summary!$A$60:$C$76,2,FALSE))," ")</f>
        <v xml:space="preserve"> </v>
      </c>
      <c r="U211" s="177">
        <f t="shared" si="32"/>
        <v>0</v>
      </c>
      <c r="X211" s="179" t="str">
        <f t="shared" si="33"/>
        <v>date not completed</v>
      </c>
      <c r="Y211" s="179" t="str">
        <f t="shared" si="34"/>
        <v>date not completed</v>
      </c>
      <c r="Z211" s="179">
        <f t="shared" si="35"/>
        <v>1</v>
      </c>
      <c r="AA211" s="256">
        <f t="shared" si="36"/>
        <v>0</v>
      </c>
      <c r="AB211" s="256" t="e">
        <f t="shared" si="37"/>
        <v>#VALUE!</v>
      </c>
      <c r="AC211" s="180">
        <v>0</v>
      </c>
      <c r="AD211" s="181">
        <f t="shared" si="38"/>
        <v>0</v>
      </c>
      <c r="AE211" s="665"/>
      <c r="AF211" s="666"/>
      <c r="AG211" s="667"/>
    </row>
    <row r="212" spans="1:33" s="178" customFormat="1" ht="22.5" customHeight="1" x14ac:dyDescent="0.3">
      <c r="A212" s="169">
        <f t="shared" si="31"/>
        <v>206</v>
      </c>
      <c r="B212" s="170"/>
      <c r="C212" s="171"/>
      <c r="D212" s="172"/>
      <c r="E212" s="173"/>
      <c r="F212" s="173"/>
      <c r="G212" s="172"/>
      <c r="H212" s="171"/>
      <c r="I212" s="172"/>
      <c r="J212" s="171"/>
      <c r="K212" s="172"/>
      <c r="L212" s="171"/>
      <c r="M212" s="173"/>
      <c r="N212" s="173"/>
      <c r="O212" s="173"/>
      <c r="P212" s="174"/>
      <c r="Q212" s="175"/>
      <c r="R212" s="176" t="str">
        <f>IFERROR(Q212/(VLOOKUP(P212,Summary!$A$60:$C$76,2,FALSE))," ")</f>
        <v xml:space="preserve"> </v>
      </c>
      <c r="S212" s="174"/>
      <c r="T212" s="176" t="str">
        <f>IFERROR(S212/(VLOOKUP(P212,Summary!$A$60:$C$76,2,FALSE))," ")</f>
        <v xml:space="preserve"> </v>
      </c>
      <c r="U212" s="177">
        <f t="shared" si="32"/>
        <v>0</v>
      </c>
      <c r="X212" s="179" t="str">
        <f t="shared" si="33"/>
        <v>date not completed</v>
      </c>
      <c r="Y212" s="179" t="str">
        <f t="shared" si="34"/>
        <v>date not completed</v>
      </c>
      <c r="Z212" s="179">
        <f t="shared" si="35"/>
        <v>1</v>
      </c>
      <c r="AA212" s="256">
        <f t="shared" si="36"/>
        <v>0</v>
      </c>
      <c r="AB212" s="256" t="e">
        <f t="shared" si="37"/>
        <v>#VALUE!</v>
      </c>
      <c r="AC212" s="180">
        <v>0</v>
      </c>
      <c r="AD212" s="181">
        <f t="shared" si="38"/>
        <v>0</v>
      </c>
      <c r="AE212" s="665"/>
      <c r="AF212" s="666"/>
      <c r="AG212" s="667"/>
    </row>
    <row r="213" spans="1:33" s="178" customFormat="1" ht="22.5" customHeight="1" x14ac:dyDescent="0.3">
      <c r="A213" s="169">
        <f t="shared" si="31"/>
        <v>207</v>
      </c>
      <c r="B213" s="170"/>
      <c r="C213" s="171"/>
      <c r="D213" s="172"/>
      <c r="E213" s="173"/>
      <c r="F213" s="173"/>
      <c r="G213" s="172"/>
      <c r="H213" s="171"/>
      <c r="I213" s="172"/>
      <c r="J213" s="171"/>
      <c r="K213" s="172"/>
      <c r="L213" s="171"/>
      <c r="M213" s="173"/>
      <c r="N213" s="173"/>
      <c r="O213" s="173"/>
      <c r="P213" s="174"/>
      <c r="Q213" s="175"/>
      <c r="R213" s="176" t="str">
        <f>IFERROR(Q213/(VLOOKUP(P213,Summary!$A$60:$C$76,2,FALSE))," ")</f>
        <v xml:space="preserve"> </v>
      </c>
      <c r="S213" s="174"/>
      <c r="T213" s="176" t="str">
        <f>IFERROR(S213/(VLOOKUP(P213,Summary!$A$60:$C$76,2,FALSE))," ")</f>
        <v xml:space="preserve"> </v>
      </c>
      <c r="U213" s="177">
        <f t="shared" si="32"/>
        <v>0</v>
      </c>
      <c r="X213" s="179" t="str">
        <f t="shared" si="33"/>
        <v>date not completed</v>
      </c>
      <c r="Y213" s="179" t="str">
        <f t="shared" si="34"/>
        <v>date not completed</v>
      </c>
      <c r="Z213" s="179">
        <f t="shared" si="35"/>
        <v>1</v>
      </c>
      <c r="AA213" s="256">
        <f t="shared" si="36"/>
        <v>0</v>
      </c>
      <c r="AB213" s="256" t="e">
        <f t="shared" si="37"/>
        <v>#VALUE!</v>
      </c>
      <c r="AC213" s="180">
        <v>0</v>
      </c>
      <c r="AD213" s="181">
        <f t="shared" si="38"/>
        <v>0</v>
      </c>
      <c r="AE213" s="665"/>
      <c r="AF213" s="666"/>
      <c r="AG213" s="667"/>
    </row>
    <row r="214" spans="1:33" s="178" customFormat="1" ht="22.5" customHeight="1" x14ac:dyDescent="0.3">
      <c r="A214" s="169">
        <f t="shared" si="31"/>
        <v>208</v>
      </c>
      <c r="B214" s="170"/>
      <c r="C214" s="171"/>
      <c r="D214" s="172"/>
      <c r="E214" s="173"/>
      <c r="F214" s="173"/>
      <c r="G214" s="172"/>
      <c r="H214" s="171"/>
      <c r="I214" s="172"/>
      <c r="J214" s="171"/>
      <c r="K214" s="172"/>
      <c r="L214" s="171"/>
      <c r="M214" s="173"/>
      <c r="N214" s="173"/>
      <c r="O214" s="173"/>
      <c r="P214" s="174"/>
      <c r="Q214" s="175"/>
      <c r="R214" s="176" t="str">
        <f>IFERROR(Q214/(VLOOKUP(P214,Summary!$A$60:$C$76,2,FALSE))," ")</f>
        <v xml:space="preserve"> </v>
      </c>
      <c r="S214" s="174"/>
      <c r="T214" s="176" t="str">
        <f>IFERROR(S214/(VLOOKUP(P214,Summary!$A$60:$C$76,2,FALSE))," ")</f>
        <v xml:space="preserve"> </v>
      </c>
      <c r="U214" s="177">
        <f t="shared" si="32"/>
        <v>0</v>
      </c>
      <c r="X214" s="179" t="str">
        <f t="shared" si="33"/>
        <v>date not completed</v>
      </c>
      <c r="Y214" s="179" t="str">
        <f t="shared" si="34"/>
        <v>date not completed</v>
      </c>
      <c r="Z214" s="179">
        <f t="shared" si="35"/>
        <v>1</v>
      </c>
      <c r="AA214" s="256">
        <f t="shared" si="36"/>
        <v>0</v>
      </c>
      <c r="AB214" s="256" t="e">
        <f t="shared" si="37"/>
        <v>#VALUE!</v>
      </c>
      <c r="AC214" s="180">
        <v>0</v>
      </c>
      <c r="AD214" s="181">
        <f t="shared" si="38"/>
        <v>0</v>
      </c>
      <c r="AE214" s="665"/>
      <c r="AF214" s="666"/>
      <c r="AG214" s="667"/>
    </row>
    <row r="215" spans="1:33" s="178" customFormat="1" ht="22.5" customHeight="1" x14ac:dyDescent="0.3">
      <c r="A215" s="169">
        <f t="shared" si="31"/>
        <v>209</v>
      </c>
      <c r="B215" s="170"/>
      <c r="C215" s="171"/>
      <c r="D215" s="172"/>
      <c r="E215" s="173"/>
      <c r="F215" s="173"/>
      <c r="G215" s="172"/>
      <c r="H215" s="171"/>
      <c r="I215" s="172"/>
      <c r="J215" s="171"/>
      <c r="K215" s="172"/>
      <c r="L215" s="171"/>
      <c r="M215" s="173"/>
      <c r="N215" s="173"/>
      <c r="O215" s="173"/>
      <c r="P215" s="174"/>
      <c r="Q215" s="175"/>
      <c r="R215" s="176" t="str">
        <f>IFERROR(Q215/(VLOOKUP(P215,Summary!$A$60:$C$76,2,FALSE))," ")</f>
        <v xml:space="preserve"> </v>
      </c>
      <c r="S215" s="174"/>
      <c r="T215" s="176" t="str">
        <f>IFERROR(S215/(VLOOKUP(P215,Summary!$A$60:$C$76,2,FALSE))," ")</f>
        <v xml:space="preserve"> </v>
      </c>
      <c r="U215" s="177">
        <f t="shared" si="32"/>
        <v>0</v>
      </c>
      <c r="X215" s="179" t="str">
        <f t="shared" si="33"/>
        <v>date not completed</v>
      </c>
      <c r="Y215" s="179" t="str">
        <f t="shared" si="34"/>
        <v>date not completed</v>
      </c>
      <c r="Z215" s="179">
        <f t="shared" si="35"/>
        <v>1</v>
      </c>
      <c r="AA215" s="256">
        <f t="shared" si="36"/>
        <v>0</v>
      </c>
      <c r="AB215" s="256" t="e">
        <f t="shared" si="37"/>
        <v>#VALUE!</v>
      </c>
      <c r="AC215" s="180">
        <v>0</v>
      </c>
      <c r="AD215" s="181">
        <f t="shared" si="38"/>
        <v>0</v>
      </c>
      <c r="AE215" s="665"/>
      <c r="AF215" s="666"/>
      <c r="AG215" s="667"/>
    </row>
    <row r="216" spans="1:33" s="178" customFormat="1" ht="22.5" customHeight="1" x14ac:dyDescent="0.3">
      <c r="A216" s="169">
        <f t="shared" si="31"/>
        <v>210</v>
      </c>
      <c r="B216" s="170"/>
      <c r="C216" s="171"/>
      <c r="D216" s="172"/>
      <c r="E216" s="173"/>
      <c r="F216" s="173"/>
      <c r="G216" s="172"/>
      <c r="H216" s="171"/>
      <c r="I216" s="172"/>
      <c r="J216" s="171"/>
      <c r="K216" s="172"/>
      <c r="L216" s="171"/>
      <c r="M216" s="173"/>
      <c r="N216" s="173"/>
      <c r="O216" s="173"/>
      <c r="P216" s="174"/>
      <c r="Q216" s="175"/>
      <c r="R216" s="176" t="str">
        <f>IFERROR(Q216/(VLOOKUP(P216,Summary!$A$60:$C$76,2,FALSE))," ")</f>
        <v xml:space="preserve"> </v>
      </c>
      <c r="S216" s="174"/>
      <c r="T216" s="176" t="str">
        <f>IFERROR(S216/(VLOOKUP(P216,Summary!$A$60:$C$76,2,FALSE))," ")</f>
        <v xml:space="preserve"> </v>
      </c>
      <c r="U216" s="177">
        <f t="shared" si="32"/>
        <v>0</v>
      </c>
      <c r="X216" s="179" t="str">
        <f t="shared" si="33"/>
        <v>date not completed</v>
      </c>
      <c r="Y216" s="179" t="str">
        <f t="shared" si="34"/>
        <v>date not completed</v>
      </c>
      <c r="Z216" s="179">
        <f t="shared" si="35"/>
        <v>1</v>
      </c>
      <c r="AA216" s="256">
        <f t="shared" si="36"/>
        <v>0</v>
      </c>
      <c r="AB216" s="256" t="e">
        <f t="shared" si="37"/>
        <v>#VALUE!</v>
      </c>
      <c r="AC216" s="180">
        <v>0</v>
      </c>
      <c r="AD216" s="181">
        <f t="shared" si="38"/>
        <v>0</v>
      </c>
      <c r="AE216" s="665"/>
      <c r="AF216" s="666"/>
      <c r="AG216" s="667"/>
    </row>
    <row r="217" spans="1:33" s="178" customFormat="1" ht="22.5" customHeight="1" x14ac:dyDescent="0.3">
      <c r="A217" s="169">
        <f t="shared" si="31"/>
        <v>211</v>
      </c>
      <c r="B217" s="170"/>
      <c r="C217" s="171"/>
      <c r="D217" s="172"/>
      <c r="E217" s="173"/>
      <c r="F217" s="173"/>
      <c r="G217" s="172"/>
      <c r="H217" s="171"/>
      <c r="I217" s="172"/>
      <c r="J217" s="171"/>
      <c r="K217" s="172"/>
      <c r="L217" s="171"/>
      <c r="M217" s="173"/>
      <c r="N217" s="173"/>
      <c r="O217" s="173"/>
      <c r="P217" s="174"/>
      <c r="Q217" s="175"/>
      <c r="R217" s="176" t="str">
        <f>IFERROR(Q217/(VLOOKUP(P217,Summary!$A$60:$C$76,2,FALSE))," ")</f>
        <v xml:space="preserve"> </v>
      </c>
      <c r="S217" s="174"/>
      <c r="T217" s="176" t="str">
        <f>IFERROR(S217/(VLOOKUP(P217,Summary!$A$60:$C$76,2,FALSE))," ")</f>
        <v xml:space="preserve"> </v>
      </c>
      <c r="U217" s="177">
        <f t="shared" si="32"/>
        <v>0</v>
      </c>
      <c r="X217" s="179" t="str">
        <f t="shared" si="33"/>
        <v>date not completed</v>
      </c>
      <c r="Y217" s="179" t="str">
        <f t="shared" si="34"/>
        <v>date not completed</v>
      </c>
      <c r="Z217" s="179">
        <f t="shared" si="35"/>
        <v>1</v>
      </c>
      <c r="AA217" s="256">
        <f t="shared" si="36"/>
        <v>0</v>
      </c>
      <c r="AB217" s="256" t="e">
        <f t="shared" si="37"/>
        <v>#VALUE!</v>
      </c>
      <c r="AC217" s="180">
        <v>0</v>
      </c>
      <c r="AD217" s="181">
        <f t="shared" si="38"/>
        <v>0</v>
      </c>
      <c r="AE217" s="665"/>
      <c r="AF217" s="666"/>
      <c r="AG217" s="667"/>
    </row>
    <row r="218" spans="1:33" s="178" customFormat="1" ht="22.5" customHeight="1" x14ac:dyDescent="0.3">
      <c r="A218" s="169">
        <f t="shared" si="31"/>
        <v>212</v>
      </c>
      <c r="B218" s="170"/>
      <c r="C218" s="171"/>
      <c r="D218" s="172"/>
      <c r="E218" s="173"/>
      <c r="F218" s="173"/>
      <c r="G218" s="172"/>
      <c r="H218" s="171"/>
      <c r="I218" s="172"/>
      <c r="J218" s="171"/>
      <c r="K218" s="172"/>
      <c r="L218" s="171"/>
      <c r="M218" s="173"/>
      <c r="N218" s="173"/>
      <c r="O218" s="173"/>
      <c r="P218" s="174"/>
      <c r="Q218" s="175"/>
      <c r="R218" s="176" t="str">
        <f>IFERROR(Q218/(VLOOKUP(P218,Summary!$A$60:$C$76,2,FALSE))," ")</f>
        <v xml:space="preserve"> </v>
      </c>
      <c r="S218" s="174"/>
      <c r="T218" s="176" t="str">
        <f>IFERROR(S218/(VLOOKUP(P218,Summary!$A$60:$C$76,2,FALSE))," ")</f>
        <v xml:space="preserve"> </v>
      </c>
      <c r="U218" s="177">
        <f t="shared" si="32"/>
        <v>0</v>
      </c>
      <c r="X218" s="179" t="str">
        <f t="shared" si="33"/>
        <v>date not completed</v>
      </c>
      <c r="Y218" s="179" t="str">
        <f t="shared" si="34"/>
        <v>date not completed</v>
      </c>
      <c r="Z218" s="179">
        <f t="shared" si="35"/>
        <v>1</v>
      </c>
      <c r="AA218" s="256">
        <f t="shared" si="36"/>
        <v>0</v>
      </c>
      <c r="AB218" s="256" t="e">
        <f t="shared" si="37"/>
        <v>#VALUE!</v>
      </c>
      <c r="AC218" s="180">
        <v>0</v>
      </c>
      <c r="AD218" s="181">
        <f t="shared" si="38"/>
        <v>0</v>
      </c>
      <c r="AE218" s="665"/>
      <c r="AF218" s="666"/>
      <c r="AG218" s="667"/>
    </row>
    <row r="219" spans="1:33" s="178" customFormat="1" ht="22.5" customHeight="1" x14ac:dyDescent="0.3">
      <c r="A219" s="169">
        <f t="shared" si="31"/>
        <v>213</v>
      </c>
      <c r="B219" s="170"/>
      <c r="C219" s="171"/>
      <c r="D219" s="172"/>
      <c r="E219" s="173"/>
      <c r="F219" s="173"/>
      <c r="G219" s="172"/>
      <c r="H219" s="171"/>
      <c r="I219" s="172"/>
      <c r="J219" s="171"/>
      <c r="K219" s="172"/>
      <c r="L219" s="171"/>
      <c r="M219" s="173"/>
      <c r="N219" s="173"/>
      <c r="O219" s="173"/>
      <c r="P219" s="174"/>
      <c r="Q219" s="175"/>
      <c r="R219" s="176" t="str">
        <f>IFERROR(Q219/(VLOOKUP(P219,Summary!$A$60:$C$76,2,FALSE))," ")</f>
        <v xml:space="preserve"> </v>
      </c>
      <c r="S219" s="174"/>
      <c r="T219" s="176" t="str">
        <f>IFERROR(S219/(VLOOKUP(P219,Summary!$A$60:$C$76,2,FALSE))," ")</f>
        <v xml:space="preserve"> </v>
      </c>
      <c r="U219" s="177">
        <f t="shared" si="32"/>
        <v>0</v>
      </c>
      <c r="X219" s="179" t="str">
        <f t="shared" si="33"/>
        <v>date not completed</v>
      </c>
      <c r="Y219" s="179" t="str">
        <f t="shared" si="34"/>
        <v>date not completed</v>
      </c>
      <c r="Z219" s="179">
        <f t="shared" si="35"/>
        <v>1</v>
      </c>
      <c r="AA219" s="256">
        <f t="shared" si="36"/>
        <v>0</v>
      </c>
      <c r="AB219" s="256" t="e">
        <f t="shared" si="37"/>
        <v>#VALUE!</v>
      </c>
      <c r="AC219" s="180">
        <v>0</v>
      </c>
      <c r="AD219" s="181">
        <f t="shared" si="38"/>
        <v>0</v>
      </c>
      <c r="AE219" s="665"/>
      <c r="AF219" s="666"/>
      <c r="AG219" s="667"/>
    </row>
    <row r="220" spans="1:33" s="178" customFormat="1" ht="22.5" customHeight="1" x14ac:dyDescent="0.3">
      <c r="A220" s="169">
        <f t="shared" si="31"/>
        <v>214</v>
      </c>
      <c r="B220" s="170"/>
      <c r="C220" s="171"/>
      <c r="D220" s="172"/>
      <c r="E220" s="173"/>
      <c r="F220" s="173"/>
      <c r="G220" s="172"/>
      <c r="H220" s="171"/>
      <c r="I220" s="172"/>
      <c r="J220" s="171"/>
      <c r="K220" s="172"/>
      <c r="L220" s="171"/>
      <c r="M220" s="173"/>
      <c r="N220" s="173"/>
      <c r="O220" s="173"/>
      <c r="P220" s="174"/>
      <c r="Q220" s="175"/>
      <c r="R220" s="176" t="str">
        <f>IFERROR(Q220/(VLOOKUP(P220,Summary!$A$60:$C$76,2,FALSE))," ")</f>
        <v xml:space="preserve"> </v>
      </c>
      <c r="S220" s="174"/>
      <c r="T220" s="176" t="str">
        <f>IFERROR(S220/(VLOOKUP(P220,Summary!$A$60:$C$76,2,FALSE))," ")</f>
        <v xml:space="preserve"> </v>
      </c>
      <c r="U220" s="177">
        <f t="shared" si="32"/>
        <v>0</v>
      </c>
      <c r="X220" s="179" t="str">
        <f t="shared" si="33"/>
        <v>date not completed</v>
      </c>
      <c r="Y220" s="179" t="str">
        <f t="shared" si="34"/>
        <v>date not completed</v>
      </c>
      <c r="Z220" s="179">
        <f t="shared" si="35"/>
        <v>1</v>
      </c>
      <c r="AA220" s="256">
        <f t="shared" si="36"/>
        <v>0</v>
      </c>
      <c r="AB220" s="256" t="e">
        <f t="shared" si="37"/>
        <v>#VALUE!</v>
      </c>
      <c r="AC220" s="180">
        <v>0</v>
      </c>
      <c r="AD220" s="181">
        <f t="shared" si="38"/>
        <v>0</v>
      </c>
      <c r="AE220" s="665"/>
      <c r="AF220" s="666"/>
      <c r="AG220" s="667"/>
    </row>
    <row r="221" spans="1:33" s="178" customFormat="1" ht="22.5" customHeight="1" x14ac:dyDescent="0.3">
      <c r="A221" s="169">
        <f t="shared" si="31"/>
        <v>215</v>
      </c>
      <c r="B221" s="170"/>
      <c r="C221" s="171"/>
      <c r="D221" s="172"/>
      <c r="E221" s="173"/>
      <c r="F221" s="173"/>
      <c r="G221" s="172"/>
      <c r="H221" s="171"/>
      <c r="I221" s="172"/>
      <c r="J221" s="171"/>
      <c r="K221" s="172"/>
      <c r="L221" s="171"/>
      <c r="M221" s="173"/>
      <c r="N221" s="173"/>
      <c r="O221" s="173"/>
      <c r="P221" s="174"/>
      <c r="Q221" s="175"/>
      <c r="R221" s="176" t="str">
        <f>IFERROR(Q221/(VLOOKUP(P221,Summary!$A$60:$C$76,2,FALSE))," ")</f>
        <v xml:space="preserve"> </v>
      </c>
      <c r="S221" s="174"/>
      <c r="T221" s="176" t="str">
        <f>IFERROR(S221/(VLOOKUP(P221,Summary!$A$60:$C$76,2,FALSE))," ")</f>
        <v xml:space="preserve"> </v>
      </c>
      <c r="U221" s="177">
        <f t="shared" si="32"/>
        <v>0</v>
      </c>
      <c r="X221" s="179" t="str">
        <f t="shared" si="33"/>
        <v>date not completed</v>
      </c>
      <c r="Y221" s="179" t="str">
        <f t="shared" si="34"/>
        <v>date not completed</v>
      </c>
      <c r="Z221" s="179">
        <f t="shared" si="35"/>
        <v>1</v>
      </c>
      <c r="AA221" s="256">
        <f t="shared" si="36"/>
        <v>0</v>
      </c>
      <c r="AB221" s="256" t="e">
        <f t="shared" si="37"/>
        <v>#VALUE!</v>
      </c>
      <c r="AC221" s="180">
        <v>0</v>
      </c>
      <c r="AD221" s="181">
        <f t="shared" si="38"/>
        <v>0</v>
      </c>
      <c r="AE221" s="665"/>
      <c r="AF221" s="666"/>
      <c r="AG221" s="667"/>
    </row>
    <row r="222" spans="1:33" s="178" customFormat="1" ht="22.5" customHeight="1" x14ac:dyDescent="0.3">
      <c r="A222" s="169">
        <f t="shared" si="31"/>
        <v>216</v>
      </c>
      <c r="B222" s="170"/>
      <c r="C222" s="171"/>
      <c r="D222" s="172"/>
      <c r="E222" s="173"/>
      <c r="F222" s="173"/>
      <c r="G222" s="172"/>
      <c r="H222" s="171"/>
      <c r="I222" s="172"/>
      <c r="J222" s="171"/>
      <c r="K222" s="172"/>
      <c r="L222" s="171"/>
      <c r="M222" s="173"/>
      <c r="N222" s="173"/>
      <c r="O222" s="173"/>
      <c r="P222" s="174"/>
      <c r="Q222" s="175"/>
      <c r="R222" s="176" t="str">
        <f>IFERROR(Q222/(VLOOKUP(P222,Summary!$A$60:$C$76,2,FALSE))," ")</f>
        <v xml:space="preserve"> </v>
      </c>
      <c r="S222" s="174"/>
      <c r="T222" s="176" t="str">
        <f>IFERROR(S222/(VLOOKUP(P222,Summary!$A$60:$C$76,2,FALSE))," ")</f>
        <v xml:space="preserve"> </v>
      </c>
      <c r="U222" s="177">
        <f t="shared" si="32"/>
        <v>0</v>
      </c>
      <c r="X222" s="179" t="str">
        <f t="shared" si="33"/>
        <v>date not completed</v>
      </c>
      <c r="Y222" s="179" t="str">
        <f t="shared" si="34"/>
        <v>date not completed</v>
      </c>
      <c r="Z222" s="179">
        <f t="shared" si="35"/>
        <v>1</v>
      </c>
      <c r="AA222" s="256">
        <f t="shared" si="36"/>
        <v>0</v>
      </c>
      <c r="AB222" s="256" t="e">
        <f t="shared" si="37"/>
        <v>#VALUE!</v>
      </c>
      <c r="AC222" s="180">
        <v>0</v>
      </c>
      <c r="AD222" s="181">
        <f t="shared" si="38"/>
        <v>0</v>
      </c>
      <c r="AE222" s="665"/>
      <c r="AF222" s="666"/>
      <c r="AG222" s="667"/>
    </row>
    <row r="223" spans="1:33" s="178" customFormat="1" ht="22.5" customHeight="1" x14ac:dyDescent="0.3">
      <c r="A223" s="169">
        <f t="shared" si="31"/>
        <v>217</v>
      </c>
      <c r="B223" s="170"/>
      <c r="C223" s="171"/>
      <c r="D223" s="172"/>
      <c r="E223" s="173"/>
      <c r="F223" s="173"/>
      <c r="G223" s="172"/>
      <c r="H223" s="171"/>
      <c r="I223" s="172"/>
      <c r="J223" s="171"/>
      <c r="K223" s="172"/>
      <c r="L223" s="171"/>
      <c r="M223" s="173"/>
      <c r="N223" s="173"/>
      <c r="O223" s="173"/>
      <c r="P223" s="174"/>
      <c r="Q223" s="175"/>
      <c r="R223" s="176" t="str">
        <f>IFERROR(Q223/(VLOOKUP(P223,Summary!$A$60:$C$76,2,FALSE))," ")</f>
        <v xml:space="preserve"> </v>
      </c>
      <c r="S223" s="174"/>
      <c r="T223" s="176" t="str">
        <f>IFERROR(S223/(VLOOKUP(P223,Summary!$A$60:$C$76,2,FALSE))," ")</f>
        <v xml:space="preserve"> </v>
      </c>
      <c r="U223" s="177">
        <f t="shared" si="32"/>
        <v>0</v>
      </c>
      <c r="X223" s="179" t="str">
        <f t="shared" si="33"/>
        <v>date not completed</v>
      </c>
      <c r="Y223" s="179" t="str">
        <f t="shared" si="34"/>
        <v>date not completed</v>
      </c>
      <c r="Z223" s="179">
        <f t="shared" si="35"/>
        <v>1</v>
      </c>
      <c r="AA223" s="256">
        <f t="shared" si="36"/>
        <v>0</v>
      </c>
      <c r="AB223" s="256" t="e">
        <f t="shared" si="37"/>
        <v>#VALUE!</v>
      </c>
      <c r="AC223" s="180">
        <v>0</v>
      </c>
      <c r="AD223" s="181">
        <f t="shared" si="38"/>
        <v>0</v>
      </c>
      <c r="AE223" s="665"/>
      <c r="AF223" s="666"/>
      <c r="AG223" s="667"/>
    </row>
    <row r="224" spans="1:33" s="178" customFormat="1" ht="22.5" customHeight="1" x14ac:dyDescent="0.3">
      <c r="A224" s="169">
        <f t="shared" si="31"/>
        <v>218</v>
      </c>
      <c r="B224" s="170"/>
      <c r="C224" s="171"/>
      <c r="D224" s="172"/>
      <c r="E224" s="173"/>
      <c r="F224" s="173"/>
      <c r="G224" s="172"/>
      <c r="H224" s="171"/>
      <c r="I224" s="172"/>
      <c r="J224" s="171"/>
      <c r="K224" s="172"/>
      <c r="L224" s="171"/>
      <c r="M224" s="173"/>
      <c r="N224" s="173"/>
      <c r="O224" s="173"/>
      <c r="P224" s="174"/>
      <c r="Q224" s="175"/>
      <c r="R224" s="176" t="str">
        <f>IFERROR(Q224/(VLOOKUP(P224,Summary!$A$60:$C$76,2,FALSE))," ")</f>
        <v xml:space="preserve"> </v>
      </c>
      <c r="S224" s="174"/>
      <c r="T224" s="176" t="str">
        <f>IFERROR(S224/(VLOOKUP(P224,Summary!$A$60:$C$76,2,FALSE))," ")</f>
        <v xml:space="preserve"> </v>
      </c>
      <c r="U224" s="177">
        <f t="shared" si="32"/>
        <v>0</v>
      </c>
      <c r="X224" s="179" t="str">
        <f t="shared" si="33"/>
        <v>date not completed</v>
      </c>
      <c r="Y224" s="179" t="str">
        <f t="shared" si="34"/>
        <v>date not completed</v>
      </c>
      <c r="Z224" s="179">
        <f t="shared" si="35"/>
        <v>1</v>
      </c>
      <c r="AA224" s="256">
        <f t="shared" si="36"/>
        <v>0</v>
      </c>
      <c r="AB224" s="256" t="e">
        <f t="shared" si="37"/>
        <v>#VALUE!</v>
      </c>
      <c r="AC224" s="180">
        <v>0</v>
      </c>
      <c r="AD224" s="181">
        <f t="shared" si="38"/>
        <v>0</v>
      </c>
      <c r="AE224" s="665"/>
      <c r="AF224" s="666"/>
      <c r="AG224" s="667"/>
    </row>
    <row r="225" spans="1:33" s="178" customFormat="1" ht="22.5" customHeight="1" x14ac:dyDescent="0.3">
      <c r="A225" s="169">
        <f t="shared" si="31"/>
        <v>219</v>
      </c>
      <c r="B225" s="170"/>
      <c r="C225" s="171"/>
      <c r="D225" s="172"/>
      <c r="E225" s="173"/>
      <c r="F225" s="173"/>
      <c r="G225" s="172"/>
      <c r="H225" s="171"/>
      <c r="I225" s="172"/>
      <c r="J225" s="171"/>
      <c r="K225" s="172"/>
      <c r="L225" s="171"/>
      <c r="M225" s="173"/>
      <c r="N225" s="173"/>
      <c r="O225" s="173"/>
      <c r="P225" s="174"/>
      <c r="Q225" s="175"/>
      <c r="R225" s="176" t="str">
        <f>IFERROR(Q225/(VLOOKUP(P225,Summary!$A$60:$C$76,2,FALSE))," ")</f>
        <v xml:space="preserve"> </v>
      </c>
      <c r="S225" s="174"/>
      <c r="T225" s="176" t="str">
        <f>IFERROR(S225/(VLOOKUP(P225,Summary!$A$60:$C$76,2,FALSE))," ")</f>
        <v xml:space="preserve"> </v>
      </c>
      <c r="U225" s="177">
        <f t="shared" si="32"/>
        <v>0</v>
      </c>
      <c r="X225" s="179" t="str">
        <f t="shared" si="33"/>
        <v>date not completed</v>
      </c>
      <c r="Y225" s="179" t="str">
        <f t="shared" si="34"/>
        <v>date not completed</v>
      </c>
      <c r="Z225" s="179">
        <f t="shared" si="35"/>
        <v>1</v>
      </c>
      <c r="AA225" s="256">
        <f t="shared" si="36"/>
        <v>0</v>
      </c>
      <c r="AB225" s="256" t="e">
        <f t="shared" si="37"/>
        <v>#VALUE!</v>
      </c>
      <c r="AC225" s="180">
        <v>0</v>
      </c>
      <c r="AD225" s="181">
        <f t="shared" si="38"/>
        <v>0</v>
      </c>
      <c r="AE225" s="665"/>
      <c r="AF225" s="666"/>
      <c r="AG225" s="667"/>
    </row>
    <row r="226" spans="1:33" s="178" customFormat="1" ht="22.5" customHeight="1" x14ac:dyDescent="0.3">
      <c r="A226" s="169">
        <f t="shared" si="31"/>
        <v>220</v>
      </c>
      <c r="B226" s="170"/>
      <c r="C226" s="171"/>
      <c r="D226" s="172"/>
      <c r="E226" s="173"/>
      <c r="F226" s="173"/>
      <c r="G226" s="172"/>
      <c r="H226" s="171"/>
      <c r="I226" s="172"/>
      <c r="J226" s="171"/>
      <c r="K226" s="172"/>
      <c r="L226" s="171"/>
      <c r="M226" s="173"/>
      <c r="N226" s="173"/>
      <c r="O226" s="173"/>
      <c r="P226" s="174"/>
      <c r="Q226" s="175"/>
      <c r="R226" s="176" t="str">
        <f>IFERROR(Q226/(VLOOKUP(P226,Summary!$A$60:$C$76,2,FALSE))," ")</f>
        <v xml:space="preserve"> </v>
      </c>
      <c r="S226" s="174"/>
      <c r="T226" s="176" t="str">
        <f>IFERROR(S226/(VLOOKUP(P226,Summary!$A$60:$C$76,2,FALSE))," ")</f>
        <v xml:space="preserve"> </v>
      </c>
      <c r="U226" s="177">
        <f t="shared" si="32"/>
        <v>0</v>
      </c>
      <c r="X226" s="179" t="str">
        <f t="shared" si="33"/>
        <v>date not completed</v>
      </c>
      <c r="Y226" s="179" t="str">
        <f t="shared" si="34"/>
        <v>date not completed</v>
      </c>
      <c r="Z226" s="179">
        <f t="shared" si="35"/>
        <v>1</v>
      </c>
      <c r="AA226" s="256">
        <f t="shared" si="36"/>
        <v>0</v>
      </c>
      <c r="AB226" s="256" t="e">
        <f t="shared" si="37"/>
        <v>#VALUE!</v>
      </c>
      <c r="AC226" s="180">
        <v>0</v>
      </c>
      <c r="AD226" s="181">
        <f t="shared" si="38"/>
        <v>0</v>
      </c>
      <c r="AE226" s="665"/>
      <c r="AF226" s="666"/>
      <c r="AG226" s="667"/>
    </row>
    <row r="227" spans="1:33" s="178" customFormat="1" ht="22.5" customHeight="1" x14ac:dyDescent="0.3">
      <c r="A227" s="169">
        <f t="shared" si="31"/>
        <v>221</v>
      </c>
      <c r="B227" s="170"/>
      <c r="C227" s="171"/>
      <c r="D227" s="172"/>
      <c r="E227" s="173"/>
      <c r="F227" s="173"/>
      <c r="G227" s="172"/>
      <c r="H227" s="171"/>
      <c r="I227" s="172"/>
      <c r="J227" s="171"/>
      <c r="K227" s="172"/>
      <c r="L227" s="171"/>
      <c r="M227" s="173"/>
      <c r="N227" s="173"/>
      <c r="O227" s="173"/>
      <c r="P227" s="174"/>
      <c r="Q227" s="175"/>
      <c r="R227" s="176" t="str">
        <f>IFERROR(Q227/(VLOOKUP(P227,Summary!$A$60:$C$76,2,FALSE))," ")</f>
        <v xml:space="preserve"> </v>
      </c>
      <c r="S227" s="174"/>
      <c r="T227" s="176" t="str">
        <f>IFERROR(S227/(VLOOKUP(P227,Summary!$A$60:$C$76,2,FALSE))," ")</f>
        <v xml:space="preserve"> </v>
      </c>
      <c r="U227" s="177">
        <f t="shared" si="32"/>
        <v>0</v>
      </c>
      <c r="X227" s="179" t="str">
        <f t="shared" si="33"/>
        <v>date not completed</v>
      </c>
      <c r="Y227" s="179" t="str">
        <f t="shared" si="34"/>
        <v>date not completed</v>
      </c>
      <c r="Z227" s="179">
        <f t="shared" si="35"/>
        <v>1</v>
      </c>
      <c r="AA227" s="256">
        <f t="shared" si="36"/>
        <v>0</v>
      </c>
      <c r="AB227" s="256" t="e">
        <f t="shared" si="37"/>
        <v>#VALUE!</v>
      </c>
      <c r="AC227" s="180">
        <v>0</v>
      </c>
      <c r="AD227" s="181">
        <f t="shared" si="38"/>
        <v>0</v>
      </c>
      <c r="AE227" s="665"/>
      <c r="AF227" s="666"/>
      <c r="AG227" s="667"/>
    </row>
    <row r="228" spans="1:33" s="178" customFormat="1" ht="22.5" customHeight="1" x14ac:dyDescent="0.3">
      <c r="A228" s="169">
        <f t="shared" si="31"/>
        <v>222</v>
      </c>
      <c r="B228" s="170"/>
      <c r="C228" s="171"/>
      <c r="D228" s="172"/>
      <c r="E228" s="173"/>
      <c r="F228" s="173"/>
      <c r="G228" s="172"/>
      <c r="H228" s="171"/>
      <c r="I228" s="172"/>
      <c r="J228" s="171"/>
      <c r="K228" s="172"/>
      <c r="L228" s="171"/>
      <c r="M228" s="173"/>
      <c r="N228" s="173"/>
      <c r="O228" s="173"/>
      <c r="P228" s="174"/>
      <c r="Q228" s="175"/>
      <c r="R228" s="176" t="str">
        <f>IFERROR(Q228/(VLOOKUP(P228,Summary!$A$60:$C$76,2,FALSE))," ")</f>
        <v xml:space="preserve"> </v>
      </c>
      <c r="S228" s="174"/>
      <c r="T228" s="176" t="str">
        <f>IFERROR(S228/(VLOOKUP(P228,Summary!$A$60:$C$76,2,FALSE))," ")</f>
        <v xml:space="preserve"> </v>
      </c>
      <c r="U228" s="177">
        <f t="shared" si="32"/>
        <v>0</v>
      </c>
      <c r="X228" s="179" t="str">
        <f t="shared" si="33"/>
        <v>date not completed</v>
      </c>
      <c r="Y228" s="179" t="str">
        <f t="shared" si="34"/>
        <v>date not completed</v>
      </c>
      <c r="Z228" s="179">
        <f t="shared" si="35"/>
        <v>1</v>
      </c>
      <c r="AA228" s="256">
        <f t="shared" si="36"/>
        <v>0</v>
      </c>
      <c r="AB228" s="256" t="e">
        <f t="shared" si="37"/>
        <v>#VALUE!</v>
      </c>
      <c r="AC228" s="180">
        <v>0</v>
      </c>
      <c r="AD228" s="181">
        <f t="shared" si="38"/>
        <v>0</v>
      </c>
      <c r="AE228" s="665"/>
      <c r="AF228" s="666"/>
      <c r="AG228" s="667"/>
    </row>
    <row r="229" spans="1:33" s="178" customFormat="1" ht="22.5" customHeight="1" x14ac:dyDescent="0.3">
      <c r="A229" s="169">
        <f t="shared" si="31"/>
        <v>223</v>
      </c>
      <c r="B229" s="170"/>
      <c r="C229" s="171"/>
      <c r="D229" s="172"/>
      <c r="E229" s="173"/>
      <c r="F229" s="173"/>
      <c r="G229" s="172"/>
      <c r="H229" s="171"/>
      <c r="I229" s="172"/>
      <c r="J229" s="171"/>
      <c r="K229" s="172"/>
      <c r="L229" s="171"/>
      <c r="M229" s="173"/>
      <c r="N229" s="173"/>
      <c r="O229" s="173"/>
      <c r="P229" s="174"/>
      <c r="Q229" s="175"/>
      <c r="R229" s="176" t="str">
        <f>IFERROR(Q229/(VLOOKUP(P229,Summary!$A$60:$C$76,2,FALSE))," ")</f>
        <v xml:space="preserve"> </v>
      </c>
      <c r="S229" s="174"/>
      <c r="T229" s="176" t="str">
        <f>IFERROR(S229/(VLOOKUP(P229,Summary!$A$60:$C$76,2,FALSE))," ")</f>
        <v xml:space="preserve"> </v>
      </c>
      <c r="U229" s="177">
        <f t="shared" si="32"/>
        <v>0</v>
      </c>
      <c r="X229" s="179" t="str">
        <f t="shared" si="33"/>
        <v>date not completed</v>
      </c>
      <c r="Y229" s="179" t="str">
        <f t="shared" si="34"/>
        <v>date not completed</v>
      </c>
      <c r="Z229" s="179">
        <f t="shared" si="35"/>
        <v>1</v>
      </c>
      <c r="AA229" s="256">
        <f t="shared" si="36"/>
        <v>0</v>
      </c>
      <c r="AB229" s="256" t="e">
        <f t="shared" si="37"/>
        <v>#VALUE!</v>
      </c>
      <c r="AC229" s="180">
        <v>0</v>
      </c>
      <c r="AD229" s="181">
        <f t="shared" si="38"/>
        <v>0</v>
      </c>
      <c r="AE229" s="665"/>
      <c r="AF229" s="666"/>
      <c r="AG229" s="667"/>
    </row>
    <row r="230" spans="1:33" s="178" customFormat="1" ht="22.5" customHeight="1" x14ac:dyDescent="0.3">
      <c r="A230" s="169">
        <f t="shared" si="31"/>
        <v>224</v>
      </c>
      <c r="B230" s="170"/>
      <c r="C230" s="171"/>
      <c r="D230" s="172"/>
      <c r="E230" s="173"/>
      <c r="F230" s="173"/>
      <c r="G230" s="172"/>
      <c r="H230" s="171"/>
      <c r="I230" s="172"/>
      <c r="J230" s="171"/>
      <c r="K230" s="172"/>
      <c r="L230" s="171"/>
      <c r="M230" s="173"/>
      <c r="N230" s="173"/>
      <c r="O230" s="173"/>
      <c r="P230" s="174"/>
      <c r="Q230" s="175"/>
      <c r="R230" s="176" t="str">
        <f>IFERROR(Q230/(VLOOKUP(P230,Summary!$A$60:$C$76,2,FALSE))," ")</f>
        <v xml:space="preserve"> </v>
      </c>
      <c r="S230" s="174"/>
      <c r="T230" s="176" t="str">
        <f>IFERROR(S230/(VLOOKUP(P230,Summary!$A$60:$C$76,2,FALSE))," ")</f>
        <v xml:space="preserve"> </v>
      </c>
      <c r="U230" s="177">
        <f t="shared" si="32"/>
        <v>0</v>
      </c>
      <c r="X230" s="179" t="str">
        <f t="shared" si="33"/>
        <v>date not completed</v>
      </c>
      <c r="Y230" s="179" t="str">
        <f t="shared" si="34"/>
        <v>date not completed</v>
      </c>
      <c r="Z230" s="179">
        <f t="shared" si="35"/>
        <v>1</v>
      </c>
      <c r="AA230" s="256">
        <f t="shared" si="36"/>
        <v>0</v>
      </c>
      <c r="AB230" s="256" t="e">
        <f t="shared" si="37"/>
        <v>#VALUE!</v>
      </c>
      <c r="AC230" s="180">
        <v>0</v>
      </c>
      <c r="AD230" s="181">
        <f t="shared" si="38"/>
        <v>0</v>
      </c>
      <c r="AE230" s="665"/>
      <c r="AF230" s="666"/>
      <c r="AG230" s="667"/>
    </row>
    <row r="231" spans="1:33" s="178" customFormat="1" ht="22.5" customHeight="1" x14ac:dyDescent="0.3">
      <c r="A231" s="169">
        <f t="shared" si="31"/>
        <v>225</v>
      </c>
      <c r="B231" s="170"/>
      <c r="C231" s="171"/>
      <c r="D231" s="172"/>
      <c r="E231" s="173"/>
      <c r="F231" s="173"/>
      <c r="G231" s="172"/>
      <c r="H231" s="171"/>
      <c r="I231" s="172"/>
      <c r="J231" s="171"/>
      <c r="K231" s="172"/>
      <c r="L231" s="171"/>
      <c r="M231" s="173"/>
      <c r="N231" s="173"/>
      <c r="O231" s="173"/>
      <c r="P231" s="174"/>
      <c r="Q231" s="175"/>
      <c r="R231" s="176" t="str">
        <f>IFERROR(Q231/(VLOOKUP(P231,Summary!$A$60:$C$76,2,FALSE))," ")</f>
        <v xml:space="preserve"> </v>
      </c>
      <c r="S231" s="174"/>
      <c r="T231" s="176" t="str">
        <f>IFERROR(S231/(VLOOKUP(P231,Summary!$A$60:$C$76,2,FALSE))," ")</f>
        <v xml:space="preserve"> </v>
      </c>
      <c r="U231" s="177">
        <f t="shared" si="32"/>
        <v>0</v>
      </c>
      <c r="X231" s="179" t="str">
        <f t="shared" si="33"/>
        <v>date not completed</v>
      </c>
      <c r="Y231" s="179" t="str">
        <f t="shared" si="34"/>
        <v>date not completed</v>
      </c>
      <c r="Z231" s="179">
        <f t="shared" si="35"/>
        <v>1</v>
      </c>
      <c r="AA231" s="256">
        <f t="shared" si="36"/>
        <v>0</v>
      </c>
      <c r="AB231" s="256" t="e">
        <f t="shared" si="37"/>
        <v>#VALUE!</v>
      </c>
      <c r="AC231" s="180">
        <v>0</v>
      </c>
      <c r="AD231" s="181">
        <f t="shared" si="38"/>
        <v>0</v>
      </c>
      <c r="AE231" s="665"/>
      <c r="AF231" s="666"/>
      <c r="AG231" s="667"/>
    </row>
    <row r="232" spans="1:33" s="178" customFormat="1" ht="22.5" customHeight="1" x14ac:dyDescent="0.3">
      <c r="A232" s="169">
        <f t="shared" si="31"/>
        <v>226</v>
      </c>
      <c r="B232" s="170"/>
      <c r="C232" s="171"/>
      <c r="D232" s="172"/>
      <c r="E232" s="173"/>
      <c r="F232" s="173"/>
      <c r="G232" s="172"/>
      <c r="H232" s="171"/>
      <c r="I232" s="172"/>
      <c r="J232" s="171"/>
      <c r="K232" s="172"/>
      <c r="L232" s="171"/>
      <c r="M232" s="173"/>
      <c r="N232" s="173"/>
      <c r="O232" s="173"/>
      <c r="P232" s="174"/>
      <c r="Q232" s="175"/>
      <c r="R232" s="176" t="str">
        <f>IFERROR(Q232/(VLOOKUP(P232,Summary!$A$60:$C$76,2,FALSE))," ")</f>
        <v xml:space="preserve"> </v>
      </c>
      <c r="S232" s="174"/>
      <c r="T232" s="176" t="str">
        <f>IFERROR(S232/(VLOOKUP(P232,Summary!$A$60:$C$76,2,FALSE))," ")</f>
        <v xml:space="preserve"> </v>
      </c>
      <c r="U232" s="177">
        <f t="shared" si="32"/>
        <v>0</v>
      </c>
      <c r="X232" s="179" t="str">
        <f t="shared" si="33"/>
        <v>date not completed</v>
      </c>
      <c r="Y232" s="179" t="str">
        <f t="shared" si="34"/>
        <v>date not completed</v>
      </c>
      <c r="Z232" s="179">
        <f t="shared" si="35"/>
        <v>1</v>
      </c>
      <c r="AA232" s="256">
        <f t="shared" si="36"/>
        <v>0</v>
      </c>
      <c r="AB232" s="256" t="e">
        <f t="shared" si="37"/>
        <v>#VALUE!</v>
      </c>
      <c r="AC232" s="180">
        <v>0</v>
      </c>
      <c r="AD232" s="181">
        <f t="shared" si="38"/>
        <v>0</v>
      </c>
      <c r="AE232" s="665"/>
      <c r="AF232" s="666"/>
      <c r="AG232" s="667"/>
    </row>
    <row r="233" spans="1:33" s="178" customFormat="1" ht="22.5" customHeight="1" x14ac:dyDescent="0.3">
      <c r="A233" s="169">
        <f t="shared" si="31"/>
        <v>227</v>
      </c>
      <c r="B233" s="170"/>
      <c r="C233" s="171"/>
      <c r="D233" s="172"/>
      <c r="E233" s="173"/>
      <c r="F233" s="173"/>
      <c r="G233" s="172"/>
      <c r="H233" s="171"/>
      <c r="I233" s="172"/>
      <c r="J233" s="171"/>
      <c r="K233" s="172"/>
      <c r="L233" s="171"/>
      <c r="M233" s="173"/>
      <c r="N233" s="173"/>
      <c r="O233" s="173"/>
      <c r="P233" s="174"/>
      <c r="Q233" s="175"/>
      <c r="R233" s="176" t="str">
        <f>IFERROR(Q233/(VLOOKUP(P233,Summary!$A$60:$C$76,2,FALSE))," ")</f>
        <v xml:space="preserve"> </v>
      </c>
      <c r="S233" s="174"/>
      <c r="T233" s="176" t="str">
        <f>IFERROR(S233/(VLOOKUP(P233,Summary!$A$60:$C$76,2,FALSE))," ")</f>
        <v xml:space="preserve"> </v>
      </c>
      <c r="U233" s="177">
        <f t="shared" si="32"/>
        <v>0</v>
      </c>
      <c r="X233" s="179" t="str">
        <f t="shared" si="33"/>
        <v>date not completed</v>
      </c>
      <c r="Y233" s="179" t="str">
        <f t="shared" si="34"/>
        <v>date not completed</v>
      </c>
      <c r="Z233" s="179">
        <f t="shared" si="35"/>
        <v>1</v>
      </c>
      <c r="AA233" s="256">
        <f t="shared" si="36"/>
        <v>0</v>
      </c>
      <c r="AB233" s="256" t="e">
        <f t="shared" si="37"/>
        <v>#VALUE!</v>
      </c>
      <c r="AC233" s="180">
        <v>0</v>
      </c>
      <c r="AD233" s="181">
        <f t="shared" si="38"/>
        <v>0</v>
      </c>
      <c r="AE233" s="665"/>
      <c r="AF233" s="666"/>
      <c r="AG233" s="667"/>
    </row>
    <row r="234" spans="1:33" s="178" customFormat="1" ht="22.5" customHeight="1" x14ac:dyDescent="0.3">
      <c r="A234" s="169">
        <f t="shared" si="31"/>
        <v>228</v>
      </c>
      <c r="B234" s="170"/>
      <c r="C234" s="171"/>
      <c r="D234" s="172"/>
      <c r="E234" s="173"/>
      <c r="F234" s="173"/>
      <c r="G234" s="172"/>
      <c r="H234" s="171"/>
      <c r="I234" s="172"/>
      <c r="J234" s="171"/>
      <c r="K234" s="172"/>
      <c r="L234" s="171"/>
      <c r="M234" s="173"/>
      <c r="N234" s="173"/>
      <c r="O234" s="173"/>
      <c r="P234" s="174"/>
      <c r="Q234" s="175"/>
      <c r="R234" s="176" t="str">
        <f>IFERROR(Q234/(VLOOKUP(P234,Summary!$A$60:$C$76,2,FALSE))," ")</f>
        <v xml:space="preserve"> </v>
      </c>
      <c r="S234" s="174"/>
      <c r="T234" s="176" t="str">
        <f>IFERROR(S234/(VLOOKUP(P234,Summary!$A$60:$C$76,2,FALSE))," ")</f>
        <v xml:space="preserve"> </v>
      </c>
      <c r="U234" s="177">
        <f t="shared" si="32"/>
        <v>0</v>
      </c>
      <c r="X234" s="179" t="str">
        <f t="shared" si="33"/>
        <v>date not completed</v>
      </c>
      <c r="Y234" s="179" t="str">
        <f t="shared" si="34"/>
        <v>date not completed</v>
      </c>
      <c r="Z234" s="179">
        <f t="shared" si="35"/>
        <v>1</v>
      </c>
      <c r="AA234" s="256">
        <f t="shared" si="36"/>
        <v>0</v>
      </c>
      <c r="AB234" s="256" t="e">
        <f t="shared" si="37"/>
        <v>#VALUE!</v>
      </c>
      <c r="AC234" s="180">
        <v>0</v>
      </c>
      <c r="AD234" s="181">
        <f t="shared" si="38"/>
        <v>0</v>
      </c>
      <c r="AE234" s="665"/>
      <c r="AF234" s="666"/>
      <c r="AG234" s="667"/>
    </row>
    <row r="235" spans="1:33" s="178" customFormat="1" ht="22.5" customHeight="1" x14ac:dyDescent="0.3">
      <c r="A235" s="169">
        <f t="shared" si="31"/>
        <v>229</v>
      </c>
      <c r="B235" s="170"/>
      <c r="C235" s="171"/>
      <c r="D235" s="172"/>
      <c r="E235" s="173"/>
      <c r="F235" s="173"/>
      <c r="G235" s="172"/>
      <c r="H235" s="171"/>
      <c r="I235" s="172"/>
      <c r="J235" s="171"/>
      <c r="K235" s="172"/>
      <c r="L235" s="171"/>
      <c r="M235" s="173"/>
      <c r="N235" s="173"/>
      <c r="O235" s="173"/>
      <c r="P235" s="174"/>
      <c r="Q235" s="175"/>
      <c r="R235" s="176" t="str">
        <f>IFERROR(Q235/(VLOOKUP(P235,Summary!$A$60:$C$76,2,FALSE))," ")</f>
        <v xml:space="preserve"> </v>
      </c>
      <c r="S235" s="174"/>
      <c r="T235" s="176" t="str">
        <f>IFERROR(S235/(VLOOKUP(P235,Summary!$A$60:$C$76,2,FALSE))," ")</f>
        <v xml:space="preserve"> </v>
      </c>
      <c r="U235" s="177">
        <f t="shared" si="32"/>
        <v>0</v>
      </c>
      <c r="X235" s="179" t="str">
        <f t="shared" si="33"/>
        <v>date not completed</v>
      </c>
      <c r="Y235" s="179" t="str">
        <f t="shared" si="34"/>
        <v>date not completed</v>
      </c>
      <c r="Z235" s="179">
        <f t="shared" si="35"/>
        <v>1</v>
      </c>
      <c r="AA235" s="256">
        <f t="shared" si="36"/>
        <v>0</v>
      </c>
      <c r="AB235" s="256" t="e">
        <f t="shared" si="37"/>
        <v>#VALUE!</v>
      </c>
      <c r="AC235" s="180">
        <v>0</v>
      </c>
      <c r="AD235" s="181">
        <f t="shared" si="38"/>
        <v>0</v>
      </c>
      <c r="AE235" s="665"/>
      <c r="AF235" s="666"/>
      <c r="AG235" s="667"/>
    </row>
    <row r="236" spans="1:33" s="178" customFormat="1" ht="22.5" customHeight="1" x14ac:dyDescent="0.3">
      <c r="A236" s="169">
        <f t="shared" si="31"/>
        <v>230</v>
      </c>
      <c r="B236" s="170"/>
      <c r="C236" s="171"/>
      <c r="D236" s="172"/>
      <c r="E236" s="173"/>
      <c r="F236" s="173"/>
      <c r="G236" s="172"/>
      <c r="H236" s="171"/>
      <c r="I236" s="172"/>
      <c r="J236" s="171"/>
      <c r="K236" s="172"/>
      <c r="L236" s="171"/>
      <c r="M236" s="173"/>
      <c r="N236" s="173"/>
      <c r="O236" s="173"/>
      <c r="P236" s="174"/>
      <c r="Q236" s="175"/>
      <c r="R236" s="176" t="str">
        <f>IFERROR(Q236/(VLOOKUP(P236,Summary!$A$60:$C$76,2,FALSE))," ")</f>
        <v xml:space="preserve"> </v>
      </c>
      <c r="S236" s="174"/>
      <c r="T236" s="176" t="str">
        <f>IFERROR(S236/(VLOOKUP(P236,Summary!$A$60:$C$76,2,FALSE))," ")</f>
        <v xml:space="preserve"> </v>
      </c>
      <c r="U236" s="177">
        <f t="shared" si="32"/>
        <v>0</v>
      </c>
      <c r="X236" s="179" t="str">
        <f t="shared" si="33"/>
        <v>date not completed</v>
      </c>
      <c r="Y236" s="179" t="str">
        <f t="shared" si="34"/>
        <v>date not completed</v>
      </c>
      <c r="Z236" s="179">
        <f t="shared" si="35"/>
        <v>1</v>
      </c>
      <c r="AA236" s="256">
        <f t="shared" si="36"/>
        <v>0</v>
      </c>
      <c r="AB236" s="256" t="e">
        <f t="shared" si="37"/>
        <v>#VALUE!</v>
      </c>
      <c r="AC236" s="180">
        <v>0</v>
      </c>
      <c r="AD236" s="181">
        <f t="shared" si="38"/>
        <v>0</v>
      </c>
      <c r="AE236" s="665"/>
      <c r="AF236" s="666"/>
      <c r="AG236" s="667"/>
    </row>
    <row r="237" spans="1:33" s="178" customFormat="1" ht="22.5" customHeight="1" x14ac:dyDescent="0.3">
      <c r="A237" s="169">
        <f t="shared" si="31"/>
        <v>231</v>
      </c>
      <c r="B237" s="170"/>
      <c r="C237" s="171"/>
      <c r="D237" s="172"/>
      <c r="E237" s="173"/>
      <c r="F237" s="173"/>
      <c r="G237" s="172"/>
      <c r="H237" s="171"/>
      <c r="I237" s="172"/>
      <c r="J237" s="171"/>
      <c r="K237" s="172"/>
      <c r="L237" s="171"/>
      <c r="M237" s="173"/>
      <c r="N237" s="173"/>
      <c r="O237" s="173"/>
      <c r="P237" s="174"/>
      <c r="Q237" s="175"/>
      <c r="R237" s="176" t="str">
        <f>IFERROR(Q237/(VLOOKUP(P237,Summary!$A$60:$C$76,2,FALSE))," ")</f>
        <v xml:space="preserve"> </v>
      </c>
      <c r="S237" s="174"/>
      <c r="T237" s="176" t="str">
        <f>IFERROR(S237/(VLOOKUP(P237,Summary!$A$60:$C$76,2,FALSE))," ")</f>
        <v xml:space="preserve"> </v>
      </c>
      <c r="U237" s="177">
        <f t="shared" si="32"/>
        <v>0</v>
      </c>
      <c r="X237" s="179" t="str">
        <f t="shared" si="33"/>
        <v>date not completed</v>
      </c>
      <c r="Y237" s="179" t="str">
        <f t="shared" si="34"/>
        <v>date not completed</v>
      </c>
      <c r="Z237" s="179">
        <f t="shared" si="35"/>
        <v>1</v>
      </c>
      <c r="AA237" s="256">
        <f t="shared" si="36"/>
        <v>0</v>
      </c>
      <c r="AB237" s="256" t="e">
        <f t="shared" si="37"/>
        <v>#VALUE!</v>
      </c>
      <c r="AC237" s="180">
        <v>0</v>
      </c>
      <c r="AD237" s="181">
        <f t="shared" si="38"/>
        <v>0</v>
      </c>
      <c r="AE237" s="665"/>
      <c r="AF237" s="666"/>
      <c r="AG237" s="667"/>
    </row>
    <row r="238" spans="1:33" s="178" customFormat="1" ht="22.5" customHeight="1" x14ac:dyDescent="0.3">
      <c r="A238" s="169">
        <f t="shared" si="31"/>
        <v>232</v>
      </c>
      <c r="B238" s="170"/>
      <c r="C238" s="171"/>
      <c r="D238" s="172"/>
      <c r="E238" s="173"/>
      <c r="F238" s="173"/>
      <c r="G238" s="172"/>
      <c r="H238" s="171"/>
      <c r="I238" s="172"/>
      <c r="J238" s="171"/>
      <c r="K238" s="172"/>
      <c r="L238" s="171"/>
      <c r="M238" s="173"/>
      <c r="N238" s="173"/>
      <c r="O238" s="173"/>
      <c r="P238" s="174"/>
      <c r="Q238" s="175"/>
      <c r="R238" s="176" t="str">
        <f>IFERROR(Q238/(VLOOKUP(P238,Summary!$A$60:$C$76,2,FALSE))," ")</f>
        <v xml:space="preserve"> </v>
      </c>
      <c r="S238" s="174"/>
      <c r="T238" s="176" t="str">
        <f>IFERROR(S238/(VLOOKUP(P238,Summary!$A$60:$C$76,2,FALSE))," ")</f>
        <v xml:space="preserve"> </v>
      </c>
      <c r="U238" s="177">
        <f t="shared" si="32"/>
        <v>0</v>
      </c>
      <c r="X238" s="179" t="str">
        <f t="shared" si="33"/>
        <v>date not completed</v>
      </c>
      <c r="Y238" s="179" t="str">
        <f t="shared" si="34"/>
        <v>date not completed</v>
      </c>
      <c r="Z238" s="179">
        <f t="shared" si="35"/>
        <v>1</v>
      </c>
      <c r="AA238" s="256">
        <f t="shared" si="36"/>
        <v>0</v>
      </c>
      <c r="AB238" s="256" t="e">
        <f t="shared" si="37"/>
        <v>#VALUE!</v>
      </c>
      <c r="AC238" s="180">
        <v>0</v>
      </c>
      <c r="AD238" s="181">
        <f t="shared" si="38"/>
        <v>0</v>
      </c>
      <c r="AE238" s="665"/>
      <c r="AF238" s="666"/>
      <c r="AG238" s="667"/>
    </row>
    <row r="239" spans="1:33" s="178" customFormat="1" ht="22.5" customHeight="1" x14ac:dyDescent="0.3">
      <c r="A239" s="169">
        <f t="shared" si="31"/>
        <v>233</v>
      </c>
      <c r="B239" s="170"/>
      <c r="C239" s="171"/>
      <c r="D239" s="172"/>
      <c r="E239" s="173"/>
      <c r="F239" s="173"/>
      <c r="G239" s="172"/>
      <c r="H239" s="171"/>
      <c r="I239" s="172"/>
      <c r="J239" s="171"/>
      <c r="K239" s="172"/>
      <c r="L239" s="171"/>
      <c r="M239" s="173"/>
      <c r="N239" s="173"/>
      <c r="O239" s="173"/>
      <c r="P239" s="174"/>
      <c r="Q239" s="175"/>
      <c r="R239" s="176" t="str">
        <f>IFERROR(Q239/(VLOOKUP(P239,Summary!$A$60:$C$76,2,FALSE))," ")</f>
        <v xml:space="preserve"> </v>
      </c>
      <c r="S239" s="174"/>
      <c r="T239" s="176" t="str">
        <f>IFERROR(S239/(VLOOKUP(P239,Summary!$A$60:$C$76,2,FALSE))," ")</f>
        <v xml:space="preserve"> </v>
      </c>
      <c r="U239" s="177">
        <f t="shared" si="32"/>
        <v>0</v>
      </c>
      <c r="X239" s="179" t="str">
        <f t="shared" si="33"/>
        <v>date not completed</v>
      </c>
      <c r="Y239" s="179" t="str">
        <f t="shared" si="34"/>
        <v>date not completed</v>
      </c>
      <c r="Z239" s="179">
        <f t="shared" si="35"/>
        <v>1</v>
      </c>
      <c r="AA239" s="256">
        <f t="shared" si="36"/>
        <v>0</v>
      </c>
      <c r="AB239" s="256" t="e">
        <f t="shared" si="37"/>
        <v>#VALUE!</v>
      </c>
      <c r="AC239" s="180">
        <v>0</v>
      </c>
      <c r="AD239" s="181">
        <f t="shared" si="38"/>
        <v>0</v>
      </c>
      <c r="AE239" s="665"/>
      <c r="AF239" s="666"/>
      <c r="AG239" s="667"/>
    </row>
    <row r="240" spans="1:33" s="178" customFormat="1" ht="22.5" customHeight="1" x14ac:dyDescent="0.3">
      <c r="A240" s="169">
        <f t="shared" si="31"/>
        <v>234</v>
      </c>
      <c r="B240" s="170"/>
      <c r="C240" s="171"/>
      <c r="D240" s="172"/>
      <c r="E240" s="173"/>
      <c r="F240" s="173"/>
      <c r="G240" s="172"/>
      <c r="H240" s="171"/>
      <c r="I240" s="172"/>
      <c r="J240" s="171"/>
      <c r="K240" s="172"/>
      <c r="L240" s="171"/>
      <c r="M240" s="173"/>
      <c r="N240" s="173"/>
      <c r="O240" s="173"/>
      <c r="P240" s="174"/>
      <c r="Q240" s="175"/>
      <c r="R240" s="176" t="str">
        <f>IFERROR(Q240/(VLOOKUP(P240,Summary!$A$60:$C$76,2,FALSE))," ")</f>
        <v xml:space="preserve"> </v>
      </c>
      <c r="S240" s="174"/>
      <c r="T240" s="176" t="str">
        <f>IFERROR(S240/(VLOOKUP(P240,Summary!$A$60:$C$76,2,FALSE))," ")</f>
        <v xml:space="preserve"> </v>
      </c>
      <c r="U240" s="177">
        <f t="shared" si="32"/>
        <v>0</v>
      </c>
      <c r="X240" s="179" t="str">
        <f t="shared" si="33"/>
        <v>date not completed</v>
      </c>
      <c r="Y240" s="179" t="str">
        <f t="shared" si="34"/>
        <v>date not completed</v>
      </c>
      <c r="Z240" s="179">
        <f t="shared" si="35"/>
        <v>1</v>
      </c>
      <c r="AA240" s="256">
        <f t="shared" si="36"/>
        <v>0</v>
      </c>
      <c r="AB240" s="256" t="e">
        <f t="shared" si="37"/>
        <v>#VALUE!</v>
      </c>
      <c r="AC240" s="180">
        <v>0</v>
      </c>
      <c r="AD240" s="181">
        <f t="shared" si="38"/>
        <v>0</v>
      </c>
      <c r="AE240" s="665"/>
      <c r="AF240" s="666"/>
      <c r="AG240" s="667"/>
    </row>
    <row r="241" spans="1:33" s="178" customFormat="1" ht="22.5" customHeight="1" x14ac:dyDescent="0.3">
      <c r="A241" s="169">
        <f t="shared" si="31"/>
        <v>235</v>
      </c>
      <c r="B241" s="170"/>
      <c r="C241" s="171"/>
      <c r="D241" s="172"/>
      <c r="E241" s="173"/>
      <c r="F241" s="173"/>
      <c r="G241" s="172"/>
      <c r="H241" s="171"/>
      <c r="I241" s="172"/>
      <c r="J241" s="171"/>
      <c r="K241" s="172"/>
      <c r="L241" s="171"/>
      <c r="M241" s="173"/>
      <c r="N241" s="173"/>
      <c r="O241" s="173"/>
      <c r="P241" s="174"/>
      <c r="Q241" s="175"/>
      <c r="R241" s="176" t="str">
        <f>IFERROR(Q241/(VLOOKUP(P241,Summary!$A$60:$C$76,2,FALSE))," ")</f>
        <v xml:space="preserve"> </v>
      </c>
      <c r="S241" s="174"/>
      <c r="T241" s="176" t="str">
        <f>IFERROR(S241/(VLOOKUP(P241,Summary!$A$60:$C$76,2,FALSE))," ")</f>
        <v xml:space="preserve"> </v>
      </c>
      <c r="U241" s="177">
        <f t="shared" si="32"/>
        <v>0</v>
      </c>
      <c r="X241" s="179" t="str">
        <f t="shared" si="33"/>
        <v>date not completed</v>
      </c>
      <c r="Y241" s="179" t="str">
        <f t="shared" si="34"/>
        <v>date not completed</v>
      </c>
      <c r="Z241" s="179">
        <f t="shared" si="35"/>
        <v>1</v>
      </c>
      <c r="AA241" s="256">
        <f t="shared" si="36"/>
        <v>0</v>
      </c>
      <c r="AB241" s="256" t="e">
        <f t="shared" si="37"/>
        <v>#VALUE!</v>
      </c>
      <c r="AC241" s="180">
        <v>0</v>
      </c>
      <c r="AD241" s="181">
        <f t="shared" si="38"/>
        <v>0</v>
      </c>
      <c r="AE241" s="665"/>
      <c r="AF241" s="666"/>
      <c r="AG241" s="667"/>
    </row>
    <row r="242" spans="1:33" s="178" customFormat="1" ht="22.5" customHeight="1" x14ac:dyDescent="0.3">
      <c r="A242" s="169">
        <f t="shared" si="31"/>
        <v>236</v>
      </c>
      <c r="B242" s="170"/>
      <c r="C242" s="171"/>
      <c r="D242" s="172"/>
      <c r="E242" s="173"/>
      <c r="F242" s="173"/>
      <c r="G242" s="172"/>
      <c r="H242" s="171"/>
      <c r="I242" s="172"/>
      <c r="J242" s="171"/>
      <c r="K242" s="172"/>
      <c r="L242" s="171"/>
      <c r="M242" s="173"/>
      <c r="N242" s="173"/>
      <c r="O242" s="173"/>
      <c r="P242" s="174"/>
      <c r="Q242" s="175"/>
      <c r="R242" s="176" t="str">
        <f>IFERROR(Q242/(VLOOKUP(P242,Summary!$A$60:$C$76,2,FALSE))," ")</f>
        <v xml:space="preserve"> </v>
      </c>
      <c r="S242" s="174"/>
      <c r="T242" s="176" t="str">
        <f>IFERROR(S242/(VLOOKUP(P242,Summary!$A$60:$C$76,2,FALSE))," ")</f>
        <v xml:space="preserve"> </v>
      </c>
      <c r="U242" s="177">
        <f t="shared" si="32"/>
        <v>0</v>
      </c>
      <c r="X242" s="179" t="str">
        <f t="shared" si="33"/>
        <v>date not completed</v>
      </c>
      <c r="Y242" s="179" t="str">
        <f t="shared" si="34"/>
        <v>date not completed</v>
      </c>
      <c r="Z242" s="179">
        <f t="shared" si="35"/>
        <v>1</v>
      </c>
      <c r="AA242" s="256">
        <f t="shared" si="36"/>
        <v>0</v>
      </c>
      <c r="AB242" s="256" t="e">
        <f t="shared" si="37"/>
        <v>#VALUE!</v>
      </c>
      <c r="AC242" s="180">
        <v>0</v>
      </c>
      <c r="AD242" s="181">
        <f t="shared" si="38"/>
        <v>0</v>
      </c>
      <c r="AE242" s="665"/>
      <c r="AF242" s="666"/>
      <c r="AG242" s="667"/>
    </row>
    <row r="243" spans="1:33" s="178" customFormat="1" ht="22.5" customHeight="1" x14ac:dyDescent="0.3">
      <c r="A243" s="169">
        <f t="shared" si="31"/>
        <v>237</v>
      </c>
      <c r="B243" s="170"/>
      <c r="C243" s="171"/>
      <c r="D243" s="172"/>
      <c r="E243" s="173"/>
      <c r="F243" s="173"/>
      <c r="G243" s="172"/>
      <c r="H243" s="171"/>
      <c r="I243" s="172"/>
      <c r="J243" s="171"/>
      <c r="K243" s="172"/>
      <c r="L243" s="171"/>
      <c r="M243" s="173"/>
      <c r="N243" s="173"/>
      <c r="O243" s="173"/>
      <c r="P243" s="174"/>
      <c r="Q243" s="175"/>
      <c r="R243" s="176" t="str">
        <f>IFERROR(Q243/(VLOOKUP(P243,Summary!$A$60:$C$76,2,FALSE))," ")</f>
        <v xml:space="preserve"> </v>
      </c>
      <c r="S243" s="174"/>
      <c r="T243" s="176" t="str">
        <f>IFERROR(S243/(VLOOKUP(P243,Summary!$A$60:$C$76,2,FALSE))," ")</f>
        <v xml:space="preserve"> </v>
      </c>
      <c r="U243" s="177">
        <f t="shared" si="32"/>
        <v>0</v>
      </c>
      <c r="X243" s="179" t="str">
        <f t="shared" si="33"/>
        <v>date not completed</v>
      </c>
      <c r="Y243" s="179" t="str">
        <f t="shared" si="34"/>
        <v>date not completed</v>
      </c>
      <c r="Z243" s="179">
        <f t="shared" si="35"/>
        <v>1</v>
      </c>
      <c r="AA243" s="256">
        <f t="shared" si="36"/>
        <v>0</v>
      </c>
      <c r="AB243" s="256" t="e">
        <f t="shared" si="37"/>
        <v>#VALUE!</v>
      </c>
      <c r="AC243" s="180">
        <v>0</v>
      </c>
      <c r="AD243" s="181">
        <f t="shared" si="38"/>
        <v>0</v>
      </c>
      <c r="AE243" s="665"/>
      <c r="AF243" s="666"/>
      <c r="AG243" s="667"/>
    </row>
    <row r="244" spans="1:33" s="178" customFormat="1" ht="22.5" customHeight="1" x14ac:dyDescent="0.3">
      <c r="A244" s="169">
        <f t="shared" si="31"/>
        <v>238</v>
      </c>
      <c r="B244" s="170"/>
      <c r="C244" s="171"/>
      <c r="D244" s="172"/>
      <c r="E244" s="173"/>
      <c r="F244" s="173"/>
      <c r="G244" s="172"/>
      <c r="H244" s="171"/>
      <c r="I244" s="172"/>
      <c r="J244" s="171"/>
      <c r="K244" s="172"/>
      <c r="L244" s="171"/>
      <c r="M244" s="173"/>
      <c r="N244" s="173"/>
      <c r="O244" s="173"/>
      <c r="P244" s="174"/>
      <c r="Q244" s="175"/>
      <c r="R244" s="176" t="str">
        <f>IFERROR(Q244/(VLOOKUP(P244,Summary!$A$60:$C$76,2,FALSE))," ")</f>
        <v xml:space="preserve"> </v>
      </c>
      <c r="S244" s="174"/>
      <c r="T244" s="176" t="str">
        <f>IFERROR(S244/(VLOOKUP(P244,Summary!$A$60:$C$76,2,FALSE))," ")</f>
        <v xml:space="preserve"> </v>
      </c>
      <c r="U244" s="177">
        <f t="shared" si="32"/>
        <v>0</v>
      </c>
      <c r="X244" s="179" t="str">
        <f t="shared" si="33"/>
        <v>date not completed</v>
      </c>
      <c r="Y244" s="179" t="str">
        <f t="shared" si="34"/>
        <v>date not completed</v>
      </c>
      <c r="Z244" s="179">
        <f t="shared" si="35"/>
        <v>1</v>
      </c>
      <c r="AA244" s="256">
        <f t="shared" si="36"/>
        <v>0</v>
      </c>
      <c r="AB244" s="256" t="e">
        <f t="shared" si="37"/>
        <v>#VALUE!</v>
      </c>
      <c r="AC244" s="180">
        <v>0</v>
      </c>
      <c r="AD244" s="181">
        <f t="shared" si="38"/>
        <v>0</v>
      </c>
      <c r="AE244" s="665"/>
      <c r="AF244" s="666"/>
      <c r="AG244" s="667"/>
    </row>
    <row r="245" spans="1:33" s="178" customFormat="1" ht="22.5" customHeight="1" x14ac:dyDescent="0.3">
      <c r="A245" s="169">
        <f t="shared" si="31"/>
        <v>239</v>
      </c>
      <c r="B245" s="170"/>
      <c r="C245" s="171"/>
      <c r="D245" s="172"/>
      <c r="E245" s="173"/>
      <c r="F245" s="173"/>
      <c r="G245" s="172"/>
      <c r="H245" s="171"/>
      <c r="I245" s="172"/>
      <c r="J245" s="171"/>
      <c r="K245" s="172"/>
      <c r="L245" s="171"/>
      <c r="M245" s="173"/>
      <c r="N245" s="173"/>
      <c r="O245" s="173"/>
      <c r="P245" s="174"/>
      <c r="Q245" s="175"/>
      <c r="R245" s="176" t="str">
        <f>IFERROR(Q245/(VLOOKUP(P245,Summary!$A$60:$C$76,2,FALSE))," ")</f>
        <v xml:space="preserve"> </v>
      </c>
      <c r="S245" s="174"/>
      <c r="T245" s="176" t="str">
        <f>IFERROR(S245/(VLOOKUP(P245,Summary!$A$60:$C$76,2,FALSE))," ")</f>
        <v xml:space="preserve"> </v>
      </c>
      <c r="U245" s="177">
        <f t="shared" si="32"/>
        <v>0</v>
      </c>
      <c r="X245" s="179" t="str">
        <f t="shared" si="33"/>
        <v>date not completed</v>
      </c>
      <c r="Y245" s="179" t="str">
        <f t="shared" si="34"/>
        <v>date not completed</v>
      </c>
      <c r="Z245" s="179">
        <f t="shared" si="35"/>
        <v>1</v>
      </c>
      <c r="AA245" s="256">
        <f t="shared" si="36"/>
        <v>0</v>
      </c>
      <c r="AB245" s="256" t="e">
        <f t="shared" si="37"/>
        <v>#VALUE!</v>
      </c>
      <c r="AC245" s="180">
        <v>0</v>
      </c>
      <c r="AD245" s="181">
        <f t="shared" si="38"/>
        <v>0</v>
      </c>
      <c r="AE245" s="665"/>
      <c r="AF245" s="666"/>
      <c r="AG245" s="667"/>
    </row>
    <row r="246" spans="1:33" s="178" customFormat="1" ht="22.5" customHeight="1" x14ac:dyDescent="0.3">
      <c r="A246" s="169">
        <f t="shared" si="31"/>
        <v>240</v>
      </c>
      <c r="B246" s="170"/>
      <c r="C246" s="171"/>
      <c r="D246" s="172"/>
      <c r="E246" s="173"/>
      <c r="F246" s="173"/>
      <c r="G246" s="172"/>
      <c r="H246" s="171"/>
      <c r="I246" s="172"/>
      <c r="J246" s="171"/>
      <c r="K246" s="172"/>
      <c r="L246" s="171"/>
      <c r="M246" s="173"/>
      <c r="N246" s="173"/>
      <c r="O246" s="173"/>
      <c r="P246" s="174"/>
      <c r="Q246" s="175"/>
      <c r="R246" s="176" t="str">
        <f>IFERROR(Q246/(VLOOKUP(P246,Summary!$A$60:$C$76,2,FALSE))," ")</f>
        <v xml:space="preserve"> </v>
      </c>
      <c r="S246" s="174"/>
      <c r="T246" s="176" t="str">
        <f>IFERROR(S246/(VLOOKUP(P246,Summary!$A$60:$C$76,2,FALSE))," ")</f>
        <v xml:space="preserve"> </v>
      </c>
      <c r="U246" s="177">
        <f t="shared" si="32"/>
        <v>0</v>
      </c>
      <c r="X246" s="179" t="str">
        <f t="shared" si="33"/>
        <v>date not completed</v>
      </c>
      <c r="Y246" s="179" t="str">
        <f t="shared" si="34"/>
        <v>date not completed</v>
      </c>
      <c r="Z246" s="179">
        <f t="shared" si="35"/>
        <v>1</v>
      </c>
      <c r="AA246" s="256">
        <f t="shared" si="36"/>
        <v>0</v>
      </c>
      <c r="AB246" s="256" t="e">
        <f t="shared" si="37"/>
        <v>#VALUE!</v>
      </c>
      <c r="AC246" s="180">
        <v>0</v>
      </c>
      <c r="AD246" s="181">
        <f t="shared" si="38"/>
        <v>0</v>
      </c>
      <c r="AE246" s="665"/>
      <c r="AF246" s="666"/>
      <c r="AG246" s="667"/>
    </row>
    <row r="247" spans="1:33" s="178" customFormat="1" ht="22.5" customHeight="1" x14ac:dyDescent="0.3">
      <c r="A247" s="169">
        <f t="shared" si="31"/>
        <v>241</v>
      </c>
      <c r="B247" s="170"/>
      <c r="C247" s="171"/>
      <c r="D247" s="172"/>
      <c r="E247" s="173"/>
      <c r="F247" s="173"/>
      <c r="G247" s="172"/>
      <c r="H247" s="171"/>
      <c r="I247" s="172"/>
      <c r="J247" s="171"/>
      <c r="K247" s="172"/>
      <c r="L247" s="171"/>
      <c r="M247" s="173"/>
      <c r="N247" s="173"/>
      <c r="O247" s="173"/>
      <c r="P247" s="174"/>
      <c r="Q247" s="175"/>
      <c r="R247" s="176" t="str">
        <f>IFERROR(Q247/(VLOOKUP(P247,Summary!$A$60:$C$76,2,FALSE))," ")</f>
        <v xml:space="preserve"> </v>
      </c>
      <c r="S247" s="174"/>
      <c r="T247" s="176" t="str">
        <f>IFERROR(S247/(VLOOKUP(P247,Summary!$A$60:$C$76,2,FALSE))," ")</f>
        <v xml:space="preserve"> </v>
      </c>
      <c r="U247" s="177">
        <f t="shared" si="32"/>
        <v>0</v>
      </c>
      <c r="X247" s="179" t="str">
        <f t="shared" si="33"/>
        <v>date not completed</v>
      </c>
      <c r="Y247" s="179" t="str">
        <f t="shared" si="34"/>
        <v>date not completed</v>
      </c>
      <c r="Z247" s="179">
        <f t="shared" si="35"/>
        <v>1</v>
      </c>
      <c r="AA247" s="256">
        <f t="shared" si="36"/>
        <v>0</v>
      </c>
      <c r="AB247" s="256" t="e">
        <f t="shared" si="37"/>
        <v>#VALUE!</v>
      </c>
      <c r="AC247" s="180">
        <v>0</v>
      </c>
      <c r="AD247" s="181">
        <f t="shared" si="38"/>
        <v>0</v>
      </c>
      <c r="AE247" s="665"/>
      <c r="AF247" s="666"/>
      <c r="AG247" s="667"/>
    </row>
    <row r="248" spans="1:33" s="178" customFormat="1" ht="22.5" customHeight="1" x14ac:dyDescent="0.3">
      <c r="A248" s="169">
        <f t="shared" si="31"/>
        <v>242</v>
      </c>
      <c r="B248" s="170"/>
      <c r="C248" s="171"/>
      <c r="D248" s="172"/>
      <c r="E248" s="173"/>
      <c r="F248" s="173"/>
      <c r="G248" s="172"/>
      <c r="H248" s="171"/>
      <c r="I248" s="172"/>
      <c r="J248" s="171"/>
      <c r="K248" s="172"/>
      <c r="L248" s="171"/>
      <c r="M248" s="173"/>
      <c r="N248" s="173"/>
      <c r="O248" s="173"/>
      <c r="P248" s="174"/>
      <c r="Q248" s="175"/>
      <c r="R248" s="176" t="str">
        <f>IFERROR(Q248/(VLOOKUP(P248,Summary!$A$60:$C$76,2,FALSE))," ")</f>
        <v xml:space="preserve"> </v>
      </c>
      <c r="S248" s="174"/>
      <c r="T248" s="176" t="str">
        <f>IFERROR(S248/(VLOOKUP(P248,Summary!$A$60:$C$76,2,FALSE))," ")</f>
        <v xml:space="preserve"> </v>
      </c>
      <c r="U248" s="177">
        <f t="shared" si="32"/>
        <v>0</v>
      </c>
      <c r="X248" s="179" t="str">
        <f t="shared" si="33"/>
        <v>date not completed</v>
      </c>
      <c r="Y248" s="179" t="str">
        <f t="shared" si="34"/>
        <v>date not completed</v>
      </c>
      <c r="Z248" s="179">
        <f t="shared" si="35"/>
        <v>1</v>
      </c>
      <c r="AA248" s="256">
        <f t="shared" si="36"/>
        <v>0</v>
      </c>
      <c r="AB248" s="256" t="e">
        <f t="shared" si="37"/>
        <v>#VALUE!</v>
      </c>
      <c r="AC248" s="180">
        <v>0</v>
      </c>
      <c r="AD248" s="181">
        <f t="shared" si="38"/>
        <v>0</v>
      </c>
      <c r="AE248" s="665"/>
      <c r="AF248" s="666"/>
      <c r="AG248" s="667"/>
    </row>
    <row r="249" spans="1:33" s="178" customFormat="1" ht="22.5" customHeight="1" x14ac:dyDescent="0.3">
      <c r="A249" s="169">
        <f t="shared" si="31"/>
        <v>243</v>
      </c>
      <c r="B249" s="170"/>
      <c r="C249" s="171"/>
      <c r="D249" s="172"/>
      <c r="E249" s="173"/>
      <c r="F249" s="173"/>
      <c r="G249" s="172"/>
      <c r="H249" s="171"/>
      <c r="I249" s="172"/>
      <c r="J249" s="171"/>
      <c r="K249" s="172"/>
      <c r="L249" s="171"/>
      <c r="M249" s="173"/>
      <c r="N249" s="173"/>
      <c r="O249" s="173"/>
      <c r="P249" s="174"/>
      <c r="Q249" s="175"/>
      <c r="R249" s="176" t="str">
        <f>IFERROR(Q249/(VLOOKUP(P249,Summary!$A$60:$C$76,2,FALSE))," ")</f>
        <v xml:space="preserve"> </v>
      </c>
      <c r="S249" s="174"/>
      <c r="T249" s="176" t="str">
        <f>IFERROR(S249/(VLOOKUP(P249,Summary!$A$60:$C$76,2,FALSE))," ")</f>
        <v xml:space="preserve"> </v>
      </c>
      <c r="U249" s="177">
        <f t="shared" si="32"/>
        <v>0</v>
      </c>
      <c r="X249" s="179" t="str">
        <f t="shared" si="33"/>
        <v>date not completed</v>
      </c>
      <c r="Y249" s="179" t="str">
        <f t="shared" si="34"/>
        <v>date not completed</v>
      </c>
      <c r="Z249" s="179">
        <f t="shared" si="35"/>
        <v>1</v>
      </c>
      <c r="AA249" s="256">
        <f t="shared" si="36"/>
        <v>0</v>
      </c>
      <c r="AB249" s="256" t="e">
        <f t="shared" si="37"/>
        <v>#VALUE!</v>
      </c>
      <c r="AC249" s="180">
        <v>0</v>
      </c>
      <c r="AD249" s="181">
        <f t="shared" si="38"/>
        <v>0</v>
      </c>
      <c r="AE249" s="665"/>
      <c r="AF249" s="666"/>
      <c r="AG249" s="667"/>
    </row>
    <row r="250" spans="1:33" s="178" customFormat="1" ht="22.5" customHeight="1" x14ac:dyDescent="0.3">
      <c r="A250" s="169">
        <f t="shared" si="31"/>
        <v>244</v>
      </c>
      <c r="B250" s="170"/>
      <c r="C250" s="171"/>
      <c r="D250" s="172"/>
      <c r="E250" s="173"/>
      <c r="F250" s="173"/>
      <c r="G250" s="172"/>
      <c r="H250" s="171"/>
      <c r="I250" s="172"/>
      <c r="J250" s="171"/>
      <c r="K250" s="172"/>
      <c r="L250" s="171"/>
      <c r="M250" s="173"/>
      <c r="N250" s="173"/>
      <c r="O250" s="173"/>
      <c r="P250" s="174"/>
      <c r="Q250" s="175"/>
      <c r="R250" s="176" t="str">
        <f>IFERROR(Q250/(VLOOKUP(P250,Summary!$A$60:$C$76,2,FALSE))," ")</f>
        <v xml:space="preserve"> </v>
      </c>
      <c r="S250" s="174"/>
      <c r="T250" s="176" t="str">
        <f>IFERROR(S250/(VLOOKUP(P250,Summary!$A$60:$C$76,2,FALSE))," ")</f>
        <v xml:space="preserve"> </v>
      </c>
      <c r="U250" s="177">
        <f t="shared" si="32"/>
        <v>0</v>
      </c>
      <c r="X250" s="179" t="str">
        <f t="shared" si="33"/>
        <v>date not completed</v>
      </c>
      <c r="Y250" s="179" t="str">
        <f t="shared" si="34"/>
        <v>date not completed</v>
      </c>
      <c r="Z250" s="179">
        <f t="shared" si="35"/>
        <v>1</v>
      </c>
      <c r="AA250" s="256">
        <f t="shared" si="36"/>
        <v>0</v>
      </c>
      <c r="AB250" s="256" t="e">
        <f t="shared" si="37"/>
        <v>#VALUE!</v>
      </c>
      <c r="AC250" s="180">
        <v>0</v>
      </c>
      <c r="AD250" s="181">
        <f t="shared" si="38"/>
        <v>0</v>
      </c>
      <c r="AE250" s="665"/>
      <c r="AF250" s="666"/>
      <c r="AG250" s="667"/>
    </row>
    <row r="251" spans="1:33" s="178" customFormat="1" ht="22.5" customHeight="1" x14ac:dyDescent="0.3">
      <c r="A251" s="169">
        <f t="shared" si="31"/>
        <v>245</v>
      </c>
      <c r="B251" s="170"/>
      <c r="C251" s="171"/>
      <c r="D251" s="172"/>
      <c r="E251" s="173"/>
      <c r="F251" s="173"/>
      <c r="G251" s="172"/>
      <c r="H251" s="171"/>
      <c r="I251" s="172"/>
      <c r="J251" s="171"/>
      <c r="K251" s="172"/>
      <c r="L251" s="171"/>
      <c r="M251" s="173"/>
      <c r="N251" s="173"/>
      <c r="O251" s="173"/>
      <c r="P251" s="174"/>
      <c r="Q251" s="175"/>
      <c r="R251" s="176" t="str">
        <f>IFERROR(Q251/(VLOOKUP(P251,Summary!$A$60:$C$76,2,FALSE))," ")</f>
        <v xml:space="preserve"> </v>
      </c>
      <c r="S251" s="174"/>
      <c r="T251" s="176" t="str">
        <f>IFERROR(S251/(VLOOKUP(P251,Summary!$A$60:$C$76,2,FALSE))," ")</f>
        <v xml:space="preserve"> </v>
      </c>
      <c r="U251" s="177">
        <f t="shared" si="32"/>
        <v>0</v>
      </c>
      <c r="X251" s="179" t="str">
        <f t="shared" si="33"/>
        <v>date not completed</v>
      </c>
      <c r="Y251" s="179" t="str">
        <f t="shared" si="34"/>
        <v>date not completed</v>
      </c>
      <c r="Z251" s="179">
        <f t="shared" si="35"/>
        <v>1</v>
      </c>
      <c r="AA251" s="256">
        <f t="shared" si="36"/>
        <v>0</v>
      </c>
      <c r="AB251" s="256" t="e">
        <f t="shared" si="37"/>
        <v>#VALUE!</v>
      </c>
      <c r="AC251" s="180">
        <v>0</v>
      </c>
      <c r="AD251" s="181">
        <f t="shared" si="38"/>
        <v>0</v>
      </c>
      <c r="AE251" s="665"/>
      <c r="AF251" s="666"/>
      <c r="AG251" s="667"/>
    </row>
    <row r="252" spans="1:33" s="178" customFormat="1" ht="22.5" customHeight="1" x14ac:dyDescent="0.3">
      <c r="A252" s="169">
        <f t="shared" si="31"/>
        <v>246</v>
      </c>
      <c r="B252" s="170"/>
      <c r="C252" s="171"/>
      <c r="D252" s="172"/>
      <c r="E252" s="173"/>
      <c r="F252" s="173"/>
      <c r="G252" s="172"/>
      <c r="H252" s="171"/>
      <c r="I252" s="172"/>
      <c r="J252" s="171"/>
      <c r="K252" s="172"/>
      <c r="L252" s="171"/>
      <c r="M252" s="173"/>
      <c r="N252" s="173"/>
      <c r="O252" s="173"/>
      <c r="P252" s="174"/>
      <c r="Q252" s="175"/>
      <c r="R252" s="176" t="str">
        <f>IFERROR(Q252/(VLOOKUP(P252,Summary!$A$60:$C$76,2,FALSE))," ")</f>
        <v xml:space="preserve"> </v>
      </c>
      <c r="S252" s="174"/>
      <c r="T252" s="176" t="str">
        <f>IFERROR(S252/(VLOOKUP(P252,Summary!$A$60:$C$76,2,FALSE))," ")</f>
        <v xml:space="preserve"> </v>
      </c>
      <c r="U252" s="177">
        <f t="shared" si="32"/>
        <v>0</v>
      </c>
      <c r="X252" s="179" t="str">
        <f t="shared" si="33"/>
        <v>date not completed</v>
      </c>
      <c r="Y252" s="179" t="str">
        <f t="shared" si="34"/>
        <v>date not completed</v>
      </c>
      <c r="Z252" s="179">
        <f t="shared" si="35"/>
        <v>1</v>
      </c>
      <c r="AA252" s="256">
        <f t="shared" si="36"/>
        <v>0</v>
      </c>
      <c r="AB252" s="256" t="e">
        <f t="shared" si="37"/>
        <v>#VALUE!</v>
      </c>
      <c r="AC252" s="180">
        <v>0</v>
      </c>
      <c r="AD252" s="181">
        <f t="shared" si="38"/>
        <v>0</v>
      </c>
      <c r="AE252" s="665"/>
      <c r="AF252" s="666"/>
      <c r="AG252" s="667"/>
    </row>
    <row r="253" spans="1:33" s="178" customFormat="1" ht="22.5" customHeight="1" x14ac:dyDescent="0.3">
      <c r="A253" s="169">
        <f t="shared" si="31"/>
        <v>247</v>
      </c>
      <c r="B253" s="170"/>
      <c r="C253" s="171"/>
      <c r="D253" s="172"/>
      <c r="E253" s="173"/>
      <c r="F253" s="173"/>
      <c r="G253" s="172"/>
      <c r="H253" s="171"/>
      <c r="I253" s="172"/>
      <c r="J253" s="171"/>
      <c r="K253" s="172"/>
      <c r="L253" s="171"/>
      <c r="M253" s="173"/>
      <c r="N253" s="173"/>
      <c r="O253" s="173"/>
      <c r="P253" s="174"/>
      <c r="Q253" s="175"/>
      <c r="R253" s="176" t="str">
        <f>IFERROR(Q253/(VLOOKUP(P253,Summary!$A$60:$C$76,2,FALSE))," ")</f>
        <v xml:space="preserve"> </v>
      </c>
      <c r="S253" s="174"/>
      <c r="T253" s="176" t="str">
        <f>IFERROR(S253/(VLOOKUP(P253,Summary!$A$60:$C$76,2,FALSE))," ")</f>
        <v xml:space="preserve"> </v>
      </c>
      <c r="U253" s="177">
        <f t="shared" si="32"/>
        <v>0</v>
      </c>
      <c r="X253" s="179" t="str">
        <f t="shared" si="33"/>
        <v>date not completed</v>
      </c>
      <c r="Y253" s="179" t="str">
        <f t="shared" si="34"/>
        <v>date not completed</v>
      </c>
      <c r="Z253" s="179">
        <f t="shared" si="35"/>
        <v>1</v>
      </c>
      <c r="AA253" s="256">
        <f t="shared" si="36"/>
        <v>0</v>
      </c>
      <c r="AB253" s="256" t="e">
        <f t="shared" si="37"/>
        <v>#VALUE!</v>
      </c>
      <c r="AC253" s="180">
        <v>0</v>
      </c>
      <c r="AD253" s="181">
        <f t="shared" si="38"/>
        <v>0</v>
      </c>
      <c r="AE253" s="665"/>
      <c r="AF253" s="666"/>
      <c r="AG253" s="667"/>
    </row>
    <row r="254" spans="1:33" s="178" customFormat="1" ht="22.5" customHeight="1" x14ac:dyDescent="0.3">
      <c r="A254" s="169">
        <f t="shared" si="31"/>
        <v>248</v>
      </c>
      <c r="B254" s="170"/>
      <c r="C254" s="171"/>
      <c r="D254" s="172"/>
      <c r="E254" s="173"/>
      <c r="F254" s="173"/>
      <c r="G254" s="172"/>
      <c r="H254" s="171"/>
      <c r="I254" s="172"/>
      <c r="J254" s="171"/>
      <c r="K254" s="172"/>
      <c r="L254" s="171"/>
      <c r="M254" s="173"/>
      <c r="N254" s="173"/>
      <c r="O254" s="173"/>
      <c r="P254" s="174"/>
      <c r="Q254" s="175"/>
      <c r="R254" s="176" t="str">
        <f>IFERROR(Q254/(VLOOKUP(P254,Summary!$A$60:$C$76,2,FALSE))," ")</f>
        <v xml:space="preserve"> </v>
      </c>
      <c r="S254" s="174"/>
      <c r="T254" s="176" t="str">
        <f>IFERROR(S254/(VLOOKUP(P254,Summary!$A$60:$C$76,2,FALSE))," ")</f>
        <v xml:space="preserve"> </v>
      </c>
      <c r="U254" s="177">
        <f t="shared" si="32"/>
        <v>0</v>
      </c>
      <c r="X254" s="179" t="str">
        <f t="shared" si="33"/>
        <v>date not completed</v>
      </c>
      <c r="Y254" s="179" t="str">
        <f t="shared" si="34"/>
        <v>date not completed</v>
      </c>
      <c r="Z254" s="179">
        <f t="shared" si="35"/>
        <v>1</v>
      </c>
      <c r="AA254" s="256">
        <f t="shared" si="36"/>
        <v>0</v>
      </c>
      <c r="AB254" s="256" t="e">
        <f t="shared" si="37"/>
        <v>#VALUE!</v>
      </c>
      <c r="AC254" s="180">
        <v>0</v>
      </c>
      <c r="AD254" s="181">
        <f t="shared" si="38"/>
        <v>0</v>
      </c>
      <c r="AE254" s="665"/>
      <c r="AF254" s="666"/>
      <c r="AG254" s="667"/>
    </row>
    <row r="255" spans="1:33" s="178" customFormat="1" ht="22.5" customHeight="1" x14ac:dyDescent="0.3">
      <c r="A255" s="169">
        <f t="shared" si="31"/>
        <v>249</v>
      </c>
      <c r="B255" s="170"/>
      <c r="C255" s="171"/>
      <c r="D255" s="172"/>
      <c r="E255" s="173"/>
      <c r="F255" s="173"/>
      <c r="G255" s="172"/>
      <c r="H255" s="171"/>
      <c r="I255" s="172"/>
      <c r="J255" s="171"/>
      <c r="K255" s="172"/>
      <c r="L255" s="171"/>
      <c r="M255" s="173"/>
      <c r="N255" s="173"/>
      <c r="O255" s="173"/>
      <c r="P255" s="174"/>
      <c r="Q255" s="175"/>
      <c r="R255" s="176" t="str">
        <f>IFERROR(Q255/(VLOOKUP(P255,Summary!$A$60:$C$76,2,FALSE))," ")</f>
        <v xml:space="preserve"> </v>
      </c>
      <c r="S255" s="174"/>
      <c r="T255" s="176" t="str">
        <f>IFERROR(S255/(VLOOKUP(P255,Summary!$A$60:$C$76,2,FALSE))," ")</f>
        <v xml:space="preserve"> </v>
      </c>
      <c r="U255" s="177">
        <f t="shared" si="32"/>
        <v>0</v>
      </c>
      <c r="X255" s="179" t="str">
        <f t="shared" si="33"/>
        <v>date not completed</v>
      </c>
      <c r="Y255" s="179" t="str">
        <f t="shared" si="34"/>
        <v>date not completed</v>
      </c>
      <c r="Z255" s="179">
        <f t="shared" si="35"/>
        <v>1</v>
      </c>
      <c r="AA255" s="256">
        <f t="shared" si="36"/>
        <v>0</v>
      </c>
      <c r="AB255" s="256" t="e">
        <f t="shared" si="37"/>
        <v>#VALUE!</v>
      </c>
      <c r="AC255" s="180">
        <v>0</v>
      </c>
      <c r="AD255" s="181">
        <f t="shared" si="38"/>
        <v>0</v>
      </c>
      <c r="AE255" s="665"/>
      <c r="AF255" s="666"/>
      <c r="AG255" s="667"/>
    </row>
    <row r="256" spans="1:33" s="178" customFormat="1" ht="22.5" customHeight="1" x14ac:dyDescent="0.3">
      <c r="A256" s="169">
        <f t="shared" si="31"/>
        <v>250</v>
      </c>
      <c r="B256" s="170"/>
      <c r="C256" s="171"/>
      <c r="D256" s="172"/>
      <c r="E256" s="173"/>
      <c r="F256" s="173"/>
      <c r="G256" s="172"/>
      <c r="H256" s="171"/>
      <c r="I256" s="172"/>
      <c r="J256" s="171"/>
      <c r="K256" s="172"/>
      <c r="L256" s="171"/>
      <c r="M256" s="173"/>
      <c r="N256" s="173"/>
      <c r="O256" s="173"/>
      <c r="P256" s="174"/>
      <c r="Q256" s="175"/>
      <c r="R256" s="176" t="str">
        <f>IFERROR(Q256/(VLOOKUP(P256,Summary!$A$60:$C$76,2,FALSE))," ")</f>
        <v xml:space="preserve"> </v>
      </c>
      <c r="S256" s="174"/>
      <c r="T256" s="176" t="str">
        <f>IFERROR(S256/(VLOOKUP(P256,Summary!$A$60:$C$76,2,FALSE))," ")</f>
        <v xml:space="preserve"> </v>
      </c>
      <c r="U256" s="177">
        <f t="shared" si="32"/>
        <v>0</v>
      </c>
      <c r="X256" s="179" t="str">
        <f t="shared" si="33"/>
        <v>date not completed</v>
      </c>
      <c r="Y256" s="179" t="str">
        <f t="shared" si="34"/>
        <v>date not completed</v>
      </c>
      <c r="Z256" s="179">
        <f t="shared" si="35"/>
        <v>1</v>
      </c>
      <c r="AA256" s="256">
        <f t="shared" si="36"/>
        <v>0</v>
      </c>
      <c r="AB256" s="256" t="e">
        <f t="shared" si="37"/>
        <v>#VALUE!</v>
      </c>
      <c r="AC256" s="180">
        <v>0</v>
      </c>
      <c r="AD256" s="181">
        <f t="shared" si="38"/>
        <v>0</v>
      </c>
      <c r="AE256" s="665"/>
      <c r="AF256" s="666"/>
      <c r="AG256" s="667"/>
    </row>
    <row r="257" spans="1:33" s="178" customFormat="1" ht="22.5" customHeight="1" x14ac:dyDescent="0.3">
      <c r="A257" s="169">
        <f t="shared" si="31"/>
        <v>251</v>
      </c>
      <c r="B257" s="170"/>
      <c r="C257" s="171"/>
      <c r="D257" s="172"/>
      <c r="E257" s="173"/>
      <c r="F257" s="173"/>
      <c r="G257" s="172"/>
      <c r="H257" s="171"/>
      <c r="I257" s="172"/>
      <c r="J257" s="171"/>
      <c r="K257" s="172"/>
      <c r="L257" s="171"/>
      <c r="M257" s="173"/>
      <c r="N257" s="173"/>
      <c r="O257" s="173"/>
      <c r="P257" s="174"/>
      <c r="Q257" s="175"/>
      <c r="R257" s="176" t="str">
        <f>IFERROR(Q257/(VLOOKUP(P257,Summary!$A$60:$C$76,2,FALSE))," ")</f>
        <v xml:space="preserve"> </v>
      </c>
      <c r="S257" s="174"/>
      <c r="T257" s="176" t="str">
        <f>IFERROR(S257/(VLOOKUP(P257,Summary!$A$60:$C$76,2,FALSE))," ")</f>
        <v xml:space="preserve"> </v>
      </c>
      <c r="U257" s="177">
        <f t="shared" si="32"/>
        <v>0</v>
      </c>
      <c r="X257" s="179" t="str">
        <f t="shared" si="33"/>
        <v>date not completed</v>
      </c>
      <c r="Y257" s="179" t="str">
        <f t="shared" si="34"/>
        <v>date not completed</v>
      </c>
      <c r="Z257" s="179">
        <f t="shared" si="35"/>
        <v>1</v>
      </c>
      <c r="AA257" s="256">
        <f t="shared" si="36"/>
        <v>0</v>
      </c>
      <c r="AB257" s="256" t="e">
        <f t="shared" si="37"/>
        <v>#VALUE!</v>
      </c>
      <c r="AC257" s="180">
        <v>0</v>
      </c>
      <c r="AD257" s="181">
        <f t="shared" si="38"/>
        <v>0</v>
      </c>
      <c r="AE257" s="665"/>
      <c r="AF257" s="666"/>
      <c r="AG257" s="667"/>
    </row>
    <row r="258" spans="1:33" s="178" customFormat="1" ht="22.5" customHeight="1" x14ac:dyDescent="0.3">
      <c r="A258" s="169">
        <f t="shared" si="31"/>
        <v>252</v>
      </c>
      <c r="B258" s="170"/>
      <c r="C258" s="171"/>
      <c r="D258" s="172"/>
      <c r="E258" s="173"/>
      <c r="F258" s="173"/>
      <c r="G258" s="172"/>
      <c r="H258" s="171"/>
      <c r="I258" s="172"/>
      <c r="J258" s="171"/>
      <c r="K258" s="172"/>
      <c r="L258" s="171"/>
      <c r="M258" s="173"/>
      <c r="N258" s="173"/>
      <c r="O258" s="173"/>
      <c r="P258" s="174"/>
      <c r="Q258" s="175"/>
      <c r="R258" s="176" t="str">
        <f>IFERROR(Q258/(VLOOKUP(P258,Summary!$A$60:$C$76,2,FALSE))," ")</f>
        <v xml:space="preserve"> </v>
      </c>
      <c r="S258" s="174"/>
      <c r="T258" s="176" t="str">
        <f>IFERROR(S258/(VLOOKUP(P258,Summary!$A$60:$C$76,2,FALSE))," ")</f>
        <v xml:space="preserve"> </v>
      </c>
      <c r="U258" s="177">
        <f t="shared" si="32"/>
        <v>0</v>
      </c>
      <c r="X258" s="179" t="str">
        <f t="shared" si="33"/>
        <v>date not completed</v>
      </c>
      <c r="Y258" s="179" t="str">
        <f t="shared" si="34"/>
        <v>date not completed</v>
      </c>
      <c r="Z258" s="179">
        <f t="shared" si="35"/>
        <v>1</v>
      </c>
      <c r="AA258" s="256">
        <f t="shared" si="36"/>
        <v>0</v>
      </c>
      <c r="AB258" s="256" t="e">
        <f t="shared" si="37"/>
        <v>#VALUE!</v>
      </c>
      <c r="AC258" s="180">
        <v>0</v>
      </c>
      <c r="AD258" s="181">
        <f t="shared" si="38"/>
        <v>0</v>
      </c>
      <c r="AE258" s="665"/>
      <c r="AF258" s="666"/>
      <c r="AG258" s="667"/>
    </row>
    <row r="259" spans="1:33" s="178" customFormat="1" ht="22.5" customHeight="1" x14ac:dyDescent="0.3">
      <c r="A259" s="169">
        <f t="shared" si="31"/>
        <v>253</v>
      </c>
      <c r="B259" s="170"/>
      <c r="C259" s="171"/>
      <c r="D259" s="172"/>
      <c r="E259" s="173"/>
      <c r="F259" s="173"/>
      <c r="G259" s="172"/>
      <c r="H259" s="171"/>
      <c r="I259" s="172"/>
      <c r="J259" s="171"/>
      <c r="K259" s="172"/>
      <c r="L259" s="171"/>
      <c r="M259" s="173"/>
      <c r="N259" s="173"/>
      <c r="O259" s="173"/>
      <c r="P259" s="174"/>
      <c r="Q259" s="175"/>
      <c r="R259" s="176" t="str">
        <f>IFERROR(Q259/(VLOOKUP(P259,Summary!$A$60:$C$76,2,FALSE))," ")</f>
        <v xml:space="preserve"> </v>
      </c>
      <c r="S259" s="174"/>
      <c r="T259" s="176" t="str">
        <f>IFERROR(S259/(VLOOKUP(P259,Summary!$A$60:$C$76,2,FALSE))," ")</f>
        <v xml:space="preserve"> </v>
      </c>
      <c r="U259" s="177">
        <f t="shared" si="32"/>
        <v>0</v>
      </c>
      <c r="X259" s="179" t="str">
        <f t="shared" si="33"/>
        <v>date not completed</v>
      </c>
      <c r="Y259" s="179" t="str">
        <f t="shared" si="34"/>
        <v>date not completed</v>
      </c>
      <c r="Z259" s="179">
        <f t="shared" si="35"/>
        <v>1</v>
      </c>
      <c r="AA259" s="256">
        <f t="shared" si="36"/>
        <v>0</v>
      </c>
      <c r="AB259" s="256" t="e">
        <f t="shared" si="37"/>
        <v>#VALUE!</v>
      </c>
      <c r="AC259" s="180">
        <v>0</v>
      </c>
      <c r="AD259" s="181">
        <f t="shared" si="38"/>
        <v>0</v>
      </c>
      <c r="AE259" s="665"/>
      <c r="AF259" s="666"/>
      <c r="AG259" s="667"/>
    </row>
    <row r="260" spans="1:33" s="178" customFormat="1" ht="22.5" customHeight="1" x14ac:dyDescent="0.3">
      <c r="A260" s="169">
        <f t="shared" si="31"/>
        <v>254</v>
      </c>
      <c r="B260" s="170"/>
      <c r="C260" s="171"/>
      <c r="D260" s="172"/>
      <c r="E260" s="173"/>
      <c r="F260" s="173"/>
      <c r="G260" s="172"/>
      <c r="H260" s="171"/>
      <c r="I260" s="172"/>
      <c r="J260" s="171"/>
      <c r="K260" s="172"/>
      <c r="L260" s="171"/>
      <c r="M260" s="173"/>
      <c r="N260" s="173"/>
      <c r="O260" s="173"/>
      <c r="P260" s="174"/>
      <c r="Q260" s="175"/>
      <c r="R260" s="176" t="str">
        <f>IFERROR(Q260/(VLOOKUP(P260,Summary!$A$60:$C$76,2,FALSE))," ")</f>
        <v xml:space="preserve"> </v>
      </c>
      <c r="S260" s="174"/>
      <c r="T260" s="176" t="str">
        <f>IFERROR(S260/(VLOOKUP(P260,Summary!$A$60:$C$76,2,FALSE))," ")</f>
        <v xml:space="preserve"> </v>
      </c>
      <c r="U260" s="177">
        <f t="shared" si="32"/>
        <v>0</v>
      </c>
      <c r="X260" s="179" t="str">
        <f t="shared" si="33"/>
        <v>date not completed</v>
      </c>
      <c r="Y260" s="179" t="str">
        <f t="shared" si="34"/>
        <v>date not completed</v>
      </c>
      <c r="Z260" s="179">
        <f t="shared" si="35"/>
        <v>1</v>
      </c>
      <c r="AA260" s="256">
        <f t="shared" si="36"/>
        <v>0</v>
      </c>
      <c r="AB260" s="256" t="e">
        <f t="shared" si="37"/>
        <v>#VALUE!</v>
      </c>
      <c r="AC260" s="180">
        <v>0</v>
      </c>
      <c r="AD260" s="181">
        <f t="shared" si="38"/>
        <v>0</v>
      </c>
      <c r="AE260" s="665"/>
      <c r="AF260" s="666"/>
      <c r="AG260" s="667"/>
    </row>
    <row r="261" spans="1:33" s="178" customFormat="1" ht="22.5" customHeight="1" x14ac:dyDescent="0.3">
      <c r="A261" s="169">
        <f t="shared" si="31"/>
        <v>255</v>
      </c>
      <c r="B261" s="170"/>
      <c r="C261" s="171"/>
      <c r="D261" s="172"/>
      <c r="E261" s="173"/>
      <c r="F261" s="173"/>
      <c r="G261" s="172"/>
      <c r="H261" s="171"/>
      <c r="I261" s="172"/>
      <c r="J261" s="171"/>
      <c r="K261" s="172"/>
      <c r="L261" s="171"/>
      <c r="M261" s="173"/>
      <c r="N261" s="173"/>
      <c r="O261" s="173"/>
      <c r="P261" s="174"/>
      <c r="Q261" s="175"/>
      <c r="R261" s="176" t="str">
        <f>IFERROR(Q261/(VLOOKUP(P261,Summary!$A$60:$C$76,2,FALSE))," ")</f>
        <v xml:space="preserve"> </v>
      </c>
      <c r="S261" s="174"/>
      <c r="T261" s="176" t="str">
        <f>IFERROR(S261/(VLOOKUP(P261,Summary!$A$60:$C$76,2,FALSE))," ")</f>
        <v xml:space="preserve"> </v>
      </c>
      <c r="U261" s="177">
        <f t="shared" si="32"/>
        <v>0</v>
      </c>
      <c r="X261" s="179" t="str">
        <f t="shared" si="33"/>
        <v>date not completed</v>
      </c>
      <c r="Y261" s="179" t="str">
        <f t="shared" si="34"/>
        <v>date not completed</v>
      </c>
      <c r="Z261" s="179">
        <f t="shared" si="35"/>
        <v>1</v>
      </c>
      <c r="AA261" s="256">
        <f t="shared" si="36"/>
        <v>0</v>
      </c>
      <c r="AB261" s="256" t="e">
        <f t="shared" si="37"/>
        <v>#VALUE!</v>
      </c>
      <c r="AC261" s="180">
        <v>0</v>
      </c>
      <c r="AD261" s="181">
        <f t="shared" si="38"/>
        <v>0</v>
      </c>
      <c r="AE261" s="665"/>
      <c r="AF261" s="666"/>
      <c r="AG261" s="667"/>
    </row>
    <row r="262" spans="1:33" s="178" customFormat="1" ht="22.5" customHeight="1" x14ac:dyDescent="0.3">
      <c r="A262" s="169">
        <f t="shared" si="31"/>
        <v>256</v>
      </c>
      <c r="B262" s="170"/>
      <c r="C262" s="171"/>
      <c r="D262" s="172"/>
      <c r="E262" s="173"/>
      <c r="F262" s="173"/>
      <c r="G262" s="172"/>
      <c r="H262" s="171"/>
      <c r="I262" s="172"/>
      <c r="J262" s="171"/>
      <c r="K262" s="172"/>
      <c r="L262" s="171"/>
      <c r="M262" s="173"/>
      <c r="N262" s="173"/>
      <c r="O262" s="173"/>
      <c r="P262" s="174"/>
      <c r="Q262" s="175"/>
      <c r="R262" s="176" t="str">
        <f>IFERROR(Q262/(VLOOKUP(P262,Summary!$A$60:$C$76,2,FALSE))," ")</f>
        <v xml:space="preserve"> </v>
      </c>
      <c r="S262" s="174"/>
      <c r="T262" s="176" t="str">
        <f>IFERROR(S262/(VLOOKUP(P262,Summary!$A$60:$C$76,2,FALSE))," ")</f>
        <v xml:space="preserve"> </v>
      </c>
      <c r="U262" s="177">
        <f t="shared" si="32"/>
        <v>0</v>
      </c>
      <c r="X262" s="179" t="str">
        <f t="shared" si="33"/>
        <v>date not completed</v>
      </c>
      <c r="Y262" s="179" t="str">
        <f t="shared" si="34"/>
        <v>date not completed</v>
      </c>
      <c r="Z262" s="179">
        <f t="shared" si="35"/>
        <v>1</v>
      </c>
      <c r="AA262" s="256">
        <f t="shared" si="36"/>
        <v>0</v>
      </c>
      <c r="AB262" s="256" t="e">
        <f t="shared" si="37"/>
        <v>#VALUE!</v>
      </c>
      <c r="AC262" s="180">
        <v>0</v>
      </c>
      <c r="AD262" s="181">
        <f t="shared" si="38"/>
        <v>0</v>
      </c>
      <c r="AE262" s="665"/>
      <c r="AF262" s="666"/>
      <c r="AG262" s="667"/>
    </row>
    <row r="263" spans="1:33" s="178" customFormat="1" ht="22.5" customHeight="1" x14ac:dyDescent="0.3">
      <c r="A263" s="169">
        <f t="shared" si="31"/>
        <v>257</v>
      </c>
      <c r="B263" s="170"/>
      <c r="C263" s="171"/>
      <c r="D263" s="172"/>
      <c r="E263" s="173"/>
      <c r="F263" s="173"/>
      <c r="G263" s="172"/>
      <c r="H263" s="171"/>
      <c r="I263" s="172"/>
      <c r="J263" s="171"/>
      <c r="K263" s="172"/>
      <c r="L263" s="171"/>
      <c r="M263" s="173"/>
      <c r="N263" s="173"/>
      <c r="O263" s="173"/>
      <c r="P263" s="174"/>
      <c r="Q263" s="175"/>
      <c r="R263" s="176" t="str">
        <f>IFERROR(Q263/(VLOOKUP(P263,Summary!$A$60:$C$76,2,FALSE))," ")</f>
        <v xml:space="preserve"> </v>
      </c>
      <c r="S263" s="174"/>
      <c r="T263" s="176" t="str">
        <f>IFERROR(S263/(VLOOKUP(P263,Summary!$A$60:$C$76,2,FALSE))," ")</f>
        <v xml:space="preserve"> </v>
      </c>
      <c r="U263" s="177">
        <f t="shared" si="32"/>
        <v>0</v>
      </c>
      <c r="X263" s="179" t="str">
        <f t="shared" si="33"/>
        <v>date not completed</v>
      </c>
      <c r="Y263" s="179" t="str">
        <f t="shared" si="34"/>
        <v>date not completed</v>
      </c>
      <c r="Z263" s="179">
        <f t="shared" si="35"/>
        <v>1</v>
      </c>
      <c r="AA263" s="256">
        <f t="shared" si="36"/>
        <v>0</v>
      </c>
      <c r="AB263" s="256" t="e">
        <f t="shared" si="37"/>
        <v>#VALUE!</v>
      </c>
      <c r="AC263" s="180">
        <v>0</v>
      </c>
      <c r="AD263" s="181">
        <f t="shared" si="38"/>
        <v>0</v>
      </c>
      <c r="AE263" s="665"/>
      <c r="AF263" s="666"/>
      <c r="AG263" s="667"/>
    </row>
    <row r="264" spans="1:33" s="178" customFormat="1" ht="22.5" customHeight="1" x14ac:dyDescent="0.3">
      <c r="A264" s="169">
        <f t="shared" si="31"/>
        <v>258</v>
      </c>
      <c r="B264" s="170"/>
      <c r="C264" s="171"/>
      <c r="D264" s="172"/>
      <c r="E264" s="173"/>
      <c r="F264" s="173"/>
      <c r="G264" s="172"/>
      <c r="H264" s="171"/>
      <c r="I264" s="172"/>
      <c r="J264" s="171"/>
      <c r="K264" s="172"/>
      <c r="L264" s="171"/>
      <c r="M264" s="173"/>
      <c r="N264" s="173"/>
      <c r="O264" s="173"/>
      <c r="P264" s="174"/>
      <c r="Q264" s="175"/>
      <c r="R264" s="176" t="str">
        <f>IFERROR(Q264/(VLOOKUP(P264,Summary!$A$60:$C$76,2,FALSE))," ")</f>
        <v xml:space="preserve"> </v>
      </c>
      <c r="S264" s="174"/>
      <c r="T264" s="176" t="str">
        <f>IFERROR(S264/(VLOOKUP(P264,Summary!$A$60:$C$76,2,FALSE))," ")</f>
        <v xml:space="preserve"> </v>
      </c>
      <c r="U264" s="177">
        <f t="shared" si="32"/>
        <v>0</v>
      </c>
      <c r="X264" s="179" t="str">
        <f t="shared" si="33"/>
        <v>date not completed</v>
      </c>
      <c r="Y264" s="179" t="str">
        <f t="shared" si="34"/>
        <v>date not completed</v>
      </c>
      <c r="Z264" s="179">
        <f t="shared" si="35"/>
        <v>1</v>
      </c>
      <c r="AA264" s="256">
        <f t="shared" si="36"/>
        <v>0</v>
      </c>
      <c r="AB264" s="256" t="e">
        <f t="shared" si="37"/>
        <v>#VALUE!</v>
      </c>
      <c r="AC264" s="180">
        <v>0</v>
      </c>
      <c r="AD264" s="181">
        <f t="shared" si="38"/>
        <v>0</v>
      </c>
      <c r="AE264" s="665"/>
      <c r="AF264" s="666"/>
      <c r="AG264" s="667"/>
    </row>
    <row r="265" spans="1:33" s="178" customFormat="1" ht="22.5" customHeight="1" x14ac:dyDescent="0.3">
      <c r="A265" s="169">
        <f t="shared" ref="A265:A328" si="39">+A264+1</f>
        <v>259</v>
      </c>
      <c r="B265" s="170"/>
      <c r="C265" s="171"/>
      <c r="D265" s="172"/>
      <c r="E265" s="173"/>
      <c r="F265" s="173"/>
      <c r="G265" s="172"/>
      <c r="H265" s="171"/>
      <c r="I265" s="172"/>
      <c r="J265" s="171"/>
      <c r="K265" s="172"/>
      <c r="L265" s="171"/>
      <c r="M265" s="173"/>
      <c r="N265" s="173"/>
      <c r="O265" s="173"/>
      <c r="P265" s="174"/>
      <c r="Q265" s="175"/>
      <c r="R265" s="176" t="str">
        <f>IFERROR(Q265/(VLOOKUP(P265,Summary!$A$60:$C$76,2,FALSE))," ")</f>
        <v xml:space="preserve"> </v>
      </c>
      <c r="S265" s="174"/>
      <c r="T265" s="176" t="str">
        <f>IFERROR(S265/(VLOOKUP(P265,Summary!$A$60:$C$76,2,FALSE))," ")</f>
        <v xml:space="preserve"> </v>
      </c>
      <c r="U265" s="177">
        <f t="shared" ref="U265:U328" si="40">IF(C265="",0,(IF(OR(C265="",D265="",K265="",J265="",L265="",M265="",N265=""),"FILL ALL FIELDS",R265+T265)))</f>
        <v>0</v>
      </c>
      <c r="X265" s="179" t="str">
        <f t="shared" ref="X265:X328" si="41">+IF(OR(E265=0,F265=0),"date not completed",IF(E265&lt;=F265,IF(AND($AF$3&lt;=E265),"ok","to be checked"),"start date after than end date"))</f>
        <v>date not completed</v>
      </c>
      <c r="Y265" s="179" t="str">
        <f t="shared" ref="Y265:Y328" si="42">+IF(OR(E265=0,F265=0),"date not completed",IF(F265&gt;=E265,IF(AND($AH$3&gt;=F265),"ok","to be checked"),"end date before than end date"))</f>
        <v>date not completed</v>
      </c>
      <c r="Z265" s="179">
        <f t="shared" ref="Z265:Z328" si="43">+F265-E265+1</f>
        <v>1</v>
      </c>
      <c r="AA265" s="256">
        <f t="shared" ref="AA265:AA328" si="44">+N265-M265</f>
        <v>0</v>
      </c>
      <c r="AB265" s="256" t="e">
        <f t="shared" ref="AB265:AB328" si="45">+T265/Z265</f>
        <v>#VALUE!</v>
      </c>
      <c r="AC265" s="180">
        <v>0</v>
      </c>
      <c r="AD265" s="181">
        <f t="shared" ref="AD265:AD328" si="46">IFERROR(ROUND(AC265*(T265/Z265),2),0)</f>
        <v>0</v>
      </c>
      <c r="AE265" s="665"/>
      <c r="AF265" s="666"/>
      <c r="AG265" s="667"/>
    </row>
    <row r="266" spans="1:33" s="178" customFormat="1" ht="22.5" customHeight="1" x14ac:dyDescent="0.3">
      <c r="A266" s="169">
        <f t="shared" si="39"/>
        <v>260</v>
      </c>
      <c r="B266" s="170"/>
      <c r="C266" s="171"/>
      <c r="D266" s="172"/>
      <c r="E266" s="173"/>
      <c r="F266" s="173"/>
      <c r="G266" s="172"/>
      <c r="H266" s="171"/>
      <c r="I266" s="172"/>
      <c r="J266" s="171"/>
      <c r="K266" s="172"/>
      <c r="L266" s="171"/>
      <c r="M266" s="173"/>
      <c r="N266" s="173"/>
      <c r="O266" s="173"/>
      <c r="P266" s="174"/>
      <c r="Q266" s="175"/>
      <c r="R266" s="176" t="str">
        <f>IFERROR(Q266/(VLOOKUP(P266,Summary!$A$60:$C$76,2,FALSE))," ")</f>
        <v xml:space="preserve"> </v>
      </c>
      <c r="S266" s="174"/>
      <c r="T266" s="176" t="str">
        <f>IFERROR(S266/(VLOOKUP(P266,Summary!$A$60:$C$76,2,FALSE))," ")</f>
        <v xml:space="preserve"> </v>
      </c>
      <c r="U266" s="177">
        <f t="shared" si="40"/>
        <v>0</v>
      </c>
      <c r="X266" s="179" t="str">
        <f t="shared" si="41"/>
        <v>date not completed</v>
      </c>
      <c r="Y266" s="179" t="str">
        <f t="shared" si="42"/>
        <v>date not completed</v>
      </c>
      <c r="Z266" s="179">
        <f t="shared" si="43"/>
        <v>1</v>
      </c>
      <c r="AA266" s="256">
        <f t="shared" si="44"/>
        <v>0</v>
      </c>
      <c r="AB266" s="256" t="e">
        <f t="shared" si="45"/>
        <v>#VALUE!</v>
      </c>
      <c r="AC266" s="180">
        <v>0</v>
      </c>
      <c r="AD266" s="181">
        <f t="shared" si="46"/>
        <v>0</v>
      </c>
      <c r="AE266" s="665"/>
      <c r="AF266" s="666"/>
      <c r="AG266" s="667"/>
    </row>
    <row r="267" spans="1:33" s="178" customFormat="1" ht="22.5" customHeight="1" x14ac:dyDescent="0.3">
      <c r="A267" s="169">
        <f t="shared" si="39"/>
        <v>261</v>
      </c>
      <c r="B267" s="170"/>
      <c r="C267" s="171"/>
      <c r="D267" s="172"/>
      <c r="E267" s="173"/>
      <c r="F267" s="173"/>
      <c r="G267" s="172"/>
      <c r="H267" s="171"/>
      <c r="I267" s="172"/>
      <c r="J267" s="171"/>
      <c r="K267" s="172"/>
      <c r="L267" s="171"/>
      <c r="M267" s="173"/>
      <c r="N267" s="173"/>
      <c r="O267" s="173"/>
      <c r="P267" s="174"/>
      <c r="Q267" s="175"/>
      <c r="R267" s="176" t="str">
        <f>IFERROR(Q267/(VLOOKUP(P267,Summary!$A$60:$C$76,2,FALSE))," ")</f>
        <v xml:space="preserve"> </v>
      </c>
      <c r="S267" s="174"/>
      <c r="T267" s="176" t="str">
        <f>IFERROR(S267/(VLOOKUP(P267,Summary!$A$60:$C$76,2,FALSE))," ")</f>
        <v xml:space="preserve"> </v>
      </c>
      <c r="U267" s="177">
        <f t="shared" si="40"/>
        <v>0</v>
      </c>
      <c r="X267" s="179" t="str">
        <f t="shared" si="41"/>
        <v>date not completed</v>
      </c>
      <c r="Y267" s="179" t="str">
        <f t="shared" si="42"/>
        <v>date not completed</v>
      </c>
      <c r="Z267" s="179">
        <f t="shared" si="43"/>
        <v>1</v>
      </c>
      <c r="AA267" s="256">
        <f t="shared" si="44"/>
        <v>0</v>
      </c>
      <c r="AB267" s="256" t="e">
        <f t="shared" si="45"/>
        <v>#VALUE!</v>
      </c>
      <c r="AC267" s="180">
        <v>0</v>
      </c>
      <c r="AD267" s="181">
        <f t="shared" si="46"/>
        <v>0</v>
      </c>
      <c r="AE267" s="665"/>
      <c r="AF267" s="666"/>
      <c r="AG267" s="667"/>
    </row>
    <row r="268" spans="1:33" s="178" customFormat="1" ht="22.5" customHeight="1" x14ac:dyDescent="0.3">
      <c r="A268" s="169">
        <f t="shared" si="39"/>
        <v>262</v>
      </c>
      <c r="B268" s="170"/>
      <c r="C268" s="171"/>
      <c r="D268" s="172"/>
      <c r="E268" s="173"/>
      <c r="F268" s="173"/>
      <c r="G268" s="172"/>
      <c r="H268" s="171"/>
      <c r="I268" s="172"/>
      <c r="J268" s="171"/>
      <c r="K268" s="172"/>
      <c r="L268" s="171"/>
      <c r="M268" s="173"/>
      <c r="N268" s="173"/>
      <c r="O268" s="173"/>
      <c r="P268" s="174"/>
      <c r="Q268" s="175"/>
      <c r="R268" s="176" t="str">
        <f>IFERROR(Q268/(VLOOKUP(P268,Summary!$A$60:$C$76,2,FALSE))," ")</f>
        <v xml:space="preserve"> </v>
      </c>
      <c r="S268" s="174"/>
      <c r="T268" s="176" t="str">
        <f>IFERROR(S268/(VLOOKUP(P268,Summary!$A$60:$C$76,2,FALSE))," ")</f>
        <v xml:space="preserve"> </v>
      </c>
      <c r="U268" s="177">
        <f t="shared" si="40"/>
        <v>0</v>
      </c>
      <c r="X268" s="179" t="str">
        <f t="shared" si="41"/>
        <v>date not completed</v>
      </c>
      <c r="Y268" s="179" t="str">
        <f t="shared" si="42"/>
        <v>date not completed</v>
      </c>
      <c r="Z268" s="179">
        <f t="shared" si="43"/>
        <v>1</v>
      </c>
      <c r="AA268" s="256">
        <f t="shared" si="44"/>
        <v>0</v>
      </c>
      <c r="AB268" s="256" t="e">
        <f t="shared" si="45"/>
        <v>#VALUE!</v>
      </c>
      <c r="AC268" s="180">
        <v>0</v>
      </c>
      <c r="AD268" s="181">
        <f t="shared" si="46"/>
        <v>0</v>
      </c>
      <c r="AE268" s="665"/>
      <c r="AF268" s="666"/>
      <c r="AG268" s="667"/>
    </row>
    <row r="269" spans="1:33" s="178" customFormat="1" ht="22.5" customHeight="1" x14ac:dyDescent="0.3">
      <c r="A269" s="169">
        <f t="shared" si="39"/>
        <v>263</v>
      </c>
      <c r="B269" s="170"/>
      <c r="C269" s="171"/>
      <c r="D269" s="172"/>
      <c r="E269" s="173"/>
      <c r="F269" s="173"/>
      <c r="G269" s="172"/>
      <c r="H269" s="171"/>
      <c r="I269" s="172"/>
      <c r="J269" s="171"/>
      <c r="K269" s="172"/>
      <c r="L269" s="171"/>
      <c r="M269" s="173"/>
      <c r="N269" s="173"/>
      <c r="O269" s="173"/>
      <c r="P269" s="174"/>
      <c r="Q269" s="175"/>
      <c r="R269" s="176" t="str">
        <f>IFERROR(Q269/(VLOOKUP(P269,Summary!$A$60:$C$76,2,FALSE))," ")</f>
        <v xml:space="preserve"> </v>
      </c>
      <c r="S269" s="174"/>
      <c r="T269" s="176" t="str">
        <f>IFERROR(S269/(VLOOKUP(P269,Summary!$A$60:$C$76,2,FALSE))," ")</f>
        <v xml:space="preserve"> </v>
      </c>
      <c r="U269" s="177">
        <f t="shared" si="40"/>
        <v>0</v>
      </c>
      <c r="X269" s="179" t="str">
        <f t="shared" si="41"/>
        <v>date not completed</v>
      </c>
      <c r="Y269" s="179" t="str">
        <f t="shared" si="42"/>
        <v>date not completed</v>
      </c>
      <c r="Z269" s="179">
        <f t="shared" si="43"/>
        <v>1</v>
      </c>
      <c r="AA269" s="256">
        <f t="shared" si="44"/>
        <v>0</v>
      </c>
      <c r="AB269" s="256" t="e">
        <f t="shared" si="45"/>
        <v>#VALUE!</v>
      </c>
      <c r="AC269" s="180">
        <v>0</v>
      </c>
      <c r="AD269" s="181">
        <f t="shared" si="46"/>
        <v>0</v>
      </c>
      <c r="AE269" s="665"/>
      <c r="AF269" s="666"/>
      <c r="AG269" s="667"/>
    </row>
    <row r="270" spans="1:33" s="178" customFormat="1" ht="22.5" customHeight="1" x14ac:dyDescent="0.3">
      <c r="A270" s="169">
        <f t="shared" si="39"/>
        <v>264</v>
      </c>
      <c r="B270" s="170"/>
      <c r="C270" s="171"/>
      <c r="D270" s="172"/>
      <c r="E270" s="173"/>
      <c r="F270" s="173"/>
      <c r="G270" s="172"/>
      <c r="H270" s="171"/>
      <c r="I270" s="172"/>
      <c r="J270" s="171"/>
      <c r="K270" s="172"/>
      <c r="L270" s="171"/>
      <c r="M270" s="173"/>
      <c r="N270" s="173"/>
      <c r="O270" s="173"/>
      <c r="P270" s="174"/>
      <c r="Q270" s="175"/>
      <c r="R270" s="176" t="str">
        <f>IFERROR(Q270/(VLOOKUP(P270,Summary!$A$60:$C$76,2,FALSE))," ")</f>
        <v xml:space="preserve"> </v>
      </c>
      <c r="S270" s="174"/>
      <c r="T270" s="176" t="str">
        <f>IFERROR(S270/(VLOOKUP(P270,Summary!$A$60:$C$76,2,FALSE))," ")</f>
        <v xml:space="preserve"> </v>
      </c>
      <c r="U270" s="177">
        <f t="shared" si="40"/>
        <v>0</v>
      </c>
      <c r="X270" s="179" t="str">
        <f t="shared" si="41"/>
        <v>date not completed</v>
      </c>
      <c r="Y270" s="179" t="str">
        <f t="shared" si="42"/>
        <v>date not completed</v>
      </c>
      <c r="Z270" s="179">
        <f t="shared" si="43"/>
        <v>1</v>
      </c>
      <c r="AA270" s="256">
        <f t="shared" si="44"/>
        <v>0</v>
      </c>
      <c r="AB270" s="256" t="e">
        <f t="shared" si="45"/>
        <v>#VALUE!</v>
      </c>
      <c r="AC270" s="180">
        <v>0</v>
      </c>
      <c r="AD270" s="181">
        <f t="shared" si="46"/>
        <v>0</v>
      </c>
      <c r="AE270" s="665"/>
      <c r="AF270" s="666"/>
      <c r="AG270" s="667"/>
    </row>
    <row r="271" spans="1:33" s="178" customFormat="1" ht="22.5" customHeight="1" x14ac:dyDescent="0.3">
      <c r="A271" s="169">
        <f t="shared" si="39"/>
        <v>265</v>
      </c>
      <c r="B271" s="170"/>
      <c r="C271" s="171"/>
      <c r="D271" s="172"/>
      <c r="E271" s="173"/>
      <c r="F271" s="173"/>
      <c r="G271" s="172"/>
      <c r="H271" s="171"/>
      <c r="I271" s="172"/>
      <c r="J271" s="171"/>
      <c r="K271" s="172"/>
      <c r="L271" s="171"/>
      <c r="M271" s="173"/>
      <c r="N271" s="173"/>
      <c r="O271" s="173"/>
      <c r="P271" s="174"/>
      <c r="Q271" s="175"/>
      <c r="R271" s="176" t="str">
        <f>IFERROR(Q271/(VLOOKUP(P271,Summary!$A$60:$C$76,2,FALSE))," ")</f>
        <v xml:space="preserve"> </v>
      </c>
      <c r="S271" s="174"/>
      <c r="T271" s="176" t="str">
        <f>IFERROR(S271/(VLOOKUP(P271,Summary!$A$60:$C$76,2,FALSE))," ")</f>
        <v xml:space="preserve"> </v>
      </c>
      <c r="U271" s="177">
        <f t="shared" si="40"/>
        <v>0</v>
      </c>
      <c r="X271" s="179" t="str">
        <f t="shared" si="41"/>
        <v>date not completed</v>
      </c>
      <c r="Y271" s="179" t="str">
        <f t="shared" si="42"/>
        <v>date not completed</v>
      </c>
      <c r="Z271" s="179">
        <f t="shared" si="43"/>
        <v>1</v>
      </c>
      <c r="AA271" s="256">
        <f t="shared" si="44"/>
        <v>0</v>
      </c>
      <c r="AB271" s="256" t="e">
        <f t="shared" si="45"/>
        <v>#VALUE!</v>
      </c>
      <c r="AC271" s="180">
        <v>0</v>
      </c>
      <c r="AD271" s="181">
        <f t="shared" si="46"/>
        <v>0</v>
      </c>
      <c r="AE271" s="665"/>
      <c r="AF271" s="666"/>
      <c r="AG271" s="667"/>
    </row>
    <row r="272" spans="1:33" s="178" customFormat="1" ht="22.5" customHeight="1" x14ac:dyDescent="0.3">
      <c r="A272" s="169">
        <f t="shared" si="39"/>
        <v>266</v>
      </c>
      <c r="B272" s="170"/>
      <c r="C272" s="171"/>
      <c r="D272" s="172"/>
      <c r="E272" s="173"/>
      <c r="F272" s="173"/>
      <c r="G272" s="172"/>
      <c r="H272" s="171"/>
      <c r="I272" s="172"/>
      <c r="J272" s="171"/>
      <c r="K272" s="172"/>
      <c r="L272" s="171"/>
      <c r="M272" s="173"/>
      <c r="N272" s="173"/>
      <c r="O272" s="173"/>
      <c r="P272" s="174"/>
      <c r="Q272" s="175"/>
      <c r="R272" s="176" t="str">
        <f>IFERROR(Q272/(VLOOKUP(P272,Summary!$A$60:$C$76,2,FALSE))," ")</f>
        <v xml:space="preserve"> </v>
      </c>
      <c r="S272" s="174"/>
      <c r="T272" s="176" t="str">
        <f>IFERROR(S272/(VLOOKUP(P272,Summary!$A$60:$C$76,2,FALSE))," ")</f>
        <v xml:space="preserve"> </v>
      </c>
      <c r="U272" s="177">
        <f t="shared" si="40"/>
        <v>0</v>
      </c>
      <c r="X272" s="179" t="str">
        <f t="shared" si="41"/>
        <v>date not completed</v>
      </c>
      <c r="Y272" s="179" t="str">
        <f t="shared" si="42"/>
        <v>date not completed</v>
      </c>
      <c r="Z272" s="179">
        <f t="shared" si="43"/>
        <v>1</v>
      </c>
      <c r="AA272" s="256">
        <f t="shared" si="44"/>
        <v>0</v>
      </c>
      <c r="AB272" s="256" t="e">
        <f t="shared" si="45"/>
        <v>#VALUE!</v>
      </c>
      <c r="AC272" s="180">
        <v>0</v>
      </c>
      <c r="AD272" s="181">
        <f t="shared" si="46"/>
        <v>0</v>
      </c>
      <c r="AE272" s="665"/>
      <c r="AF272" s="666"/>
      <c r="AG272" s="667"/>
    </row>
    <row r="273" spans="1:33" s="178" customFormat="1" ht="22.5" customHeight="1" x14ac:dyDescent="0.3">
      <c r="A273" s="169">
        <f t="shared" si="39"/>
        <v>267</v>
      </c>
      <c r="B273" s="170"/>
      <c r="C273" s="171"/>
      <c r="D273" s="172"/>
      <c r="E273" s="173"/>
      <c r="F273" s="173"/>
      <c r="G273" s="172"/>
      <c r="H273" s="171"/>
      <c r="I273" s="172"/>
      <c r="J273" s="171"/>
      <c r="K273" s="172"/>
      <c r="L273" s="171"/>
      <c r="M273" s="173"/>
      <c r="N273" s="173"/>
      <c r="O273" s="173"/>
      <c r="P273" s="174"/>
      <c r="Q273" s="175"/>
      <c r="R273" s="176" t="str">
        <f>IFERROR(Q273/(VLOOKUP(P273,Summary!$A$60:$C$76,2,FALSE))," ")</f>
        <v xml:space="preserve"> </v>
      </c>
      <c r="S273" s="174"/>
      <c r="T273" s="176" t="str">
        <f>IFERROR(S273/(VLOOKUP(P273,Summary!$A$60:$C$76,2,FALSE))," ")</f>
        <v xml:space="preserve"> </v>
      </c>
      <c r="U273" s="177">
        <f t="shared" si="40"/>
        <v>0</v>
      </c>
      <c r="X273" s="179" t="str">
        <f t="shared" si="41"/>
        <v>date not completed</v>
      </c>
      <c r="Y273" s="179" t="str">
        <f t="shared" si="42"/>
        <v>date not completed</v>
      </c>
      <c r="Z273" s="179">
        <f t="shared" si="43"/>
        <v>1</v>
      </c>
      <c r="AA273" s="256">
        <f t="shared" si="44"/>
        <v>0</v>
      </c>
      <c r="AB273" s="256" t="e">
        <f t="shared" si="45"/>
        <v>#VALUE!</v>
      </c>
      <c r="AC273" s="180">
        <v>0</v>
      </c>
      <c r="AD273" s="181">
        <f t="shared" si="46"/>
        <v>0</v>
      </c>
      <c r="AE273" s="665"/>
      <c r="AF273" s="666"/>
      <c r="AG273" s="667"/>
    </row>
    <row r="274" spans="1:33" s="178" customFormat="1" ht="22.5" customHeight="1" x14ac:dyDescent="0.3">
      <c r="A274" s="169">
        <f t="shared" si="39"/>
        <v>268</v>
      </c>
      <c r="B274" s="170"/>
      <c r="C274" s="171"/>
      <c r="D274" s="172"/>
      <c r="E274" s="173"/>
      <c r="F274" s="173"/>
      <c r="G274" s="172"/>
      <c r="H274" s="171"/>
      <c r="I274" s="172"/>
      <c r="J274" s="171"/>
      <c r="K274" s="172"/>
      <c r="L274" s="171"/>
      <c r="M274" s="173"/>
      <c r="N274" s="173"/>
      <c r="O274" s="173"/>
      <c r="P274" s="174"/>
      <c r="Q274" s="175"/>
      <c r="R274" s="176" t="str">
        <f>IFERROR(Q274/(VLOOKUP(P274,Summary!$A$60:$C$76,2,FALSE))," ")</f>
        <v xml:space="preserve"> </v>
      </c>
      <c r="S274" s="174"/>
      <c r="T274" s="176" t="str">
        <f>IFERROR(S274/(VLOOKUP(P274,Summary!$A$60:$C$76,2,FALSE))," ")</f>
        <v xml:space="preserve"> </v>
      </c>
      <c r="U274" s="177">
        <f t="shared" si="40"/>
        <v>0</v>
      </c>
      <c r="X274" s="179" t="str">
        <f t="shared" si="41"/>
        <v>date not completed</v>
      </c>
      <c r="Y274" s="179" t="str">
        <f t="shared" si="42"/>
        <v>date not completed</v>
      </c>
      <c r="Z274" s="179">
        <f t="shared" si="43"/>
        <v>1</v>
      </c>
      <c r="AA274" s="256">
        <f t="shared" si="44"/>
        <v>0</v>
      </c>
      <c r="AB274" s="256" t="e">
        <f t="shared" si="45"/>
        <v>#VALUE!</v>
      </c>
      <c r="AC274" s="180">
        <v>0</v>
      </c>
      <c r="AD274" s="181">
        <f t="shared" si="46"/>
        <v>0</v>
      </c>
      <c r="AE274" s="665"/>
      <c r="AF274" s="666"/>
      <c r="AG274" s="667"/>
    </row>
    <row r="275" spans="1:33" s="178" customFormat="1" ht="22.5" customHeight="1" x14ac:dyDescent="0.3">
      <c r="A275" s="169">
        <f t="shared" si="39"/>
        <v>269</v>
      </c>
      <c r="B275" s="170"/>
      <c r="C275" s="171"/>
      <c r="D275" s="172"/>
      <c r="E275" s="173"/>
      <c r="F275" s="173"/>
      <c r="G275" s="172"/>
      <c r="H275" s="171"/>
      <c r="I275" s="172"/>
      <c r="J275" s="171"/>
      <c r="K275" s="172"/>
      <c r="L275" s="171"/>
      <c r="M275" s="173"/>
      <c r="N275" s="173"/>
      <c r="O275" s="173"/>
      <c r="P275" s="174"/>
      <c r="Q275" s="175"/>
      <c r="R275" s="176" t="str">
        <f>IFERROR(Q275/(VLOOKUP(P275,Summary!$A$60:$C$76,2,FALSE))," ")</f>
        <v xml:space="preserve"> </v>
      </c>
      <c r="S275" s="174"/>
      <c r="T275" s="176" t="str">
        <f>IFERROR(S275/(VLOOKUP(P275,Summary!$A$60:$C$76,2,FALSE))," ")</f>
        <v xml:space="preserve"> </v>
      </c>
      <c r="U275" s="177">
        <f t="shared" si="40"/>
        <v>0</v>
      </c>
      <c r="X275" s="179" t="str">
        <f t="shared" si="41"/>
        <v>date not completed</v>
      </c>
      <c r="Y275" s="179" t="str">
        <f t="shared" si="42"/>
        <v>date not completed</v>
      </c>
      <c r="Z275" s="179">
        <f t="shared" si="43"/>
        <v>1</v>
      </c>
      <c r="AA275" s="256">
        <f t="shared" si="44"/>
        <v>0</v>
      </c>
      <c r="AB275" s="256" t="e">
        <f t="shared" si="45"/>
        <v>#VALUE!</v>
      </c>
      <c r="AC275" s="180">
        <v>0</v>
      </c>
      <c r="AD275" s="181">
        <f t="shared" si="46"/>
        <v>0</v>
      </c>
      <c r="AE275" s="665"/>
      <c r="AF275" s="666"/>
      <c r="AG275" s="667"/>
    </row>
    <row r="276" spans="1:33" s="178" customFormat="1" ht="22.5" customHeight="1" x14ac:dyDescent="0.3">
      <c r="A276" s="169">
        <f t="shared" si="39"/>
        <v>270</v>
      </c>
      <c r="B276" s="170"/>
      <c r="C276" s="171"/>
      <c r="D276" s="172"/>
      <c r="E276" s="173"/>
      <c r="F276" s="173"/>
      <c r="G276" s="172"/>
      <c r="H276" s="171"/>
      <c r="I276" s="172"/>
      <c r="J276" s="171"/>
      <c r="K276" s="172"/>
      <c r="L276" s="171"/>
      <c r="M276" s="173"/>
      <c r="N276" s="173"/>
      <c r="O276" s="173"/>
      <c r="P276" s="174"/>
      <c r="Q276" s="175"/>
      <c r="R276" s="176" t="str">
        <f>IFERROR(Q276/(VLOOKUP(P276,Summary!$A$60:$C$76,2,FALSE))," ")</f>
        <v xml:space="preserve"> </v>
      </c>
      <c r="S276" s="174"/>
      <c r="T276" s="176" t="str">
        <f>IFERROR(S276/(VLOOKUP(P276,Summary!$A$60:$C$76,2,FALSE))," ")</f>
        <v xml:space="preserve"> </v>
      </c>
      <c r="U276" s="177">
        <f t="shared" si="40"/>
        <v>0</v>
      </c>
      <c r="X276" s="179" t="str">
        <f t="shared" si="41"/>
        <v>date not completed</v>
      </c>
      <c r="Y276" s="179" t="str">
        <f t="shared" si="42"/>
        <v>date not completed</v>
      </c>
      <c r="Z276" s="179">
        <f t="shared" si="43"/>
        <v>1</v>
      </c>
      <c r="AA276" s="256">
        <f t="shared" si="44"/>
        <v>0</v>
      </c>
      <c r="AB276" s="256" t="e">
        <f t="shared" si="45"/>
        <v>#VALUE!</v>
      </c>
      <c r="AC276" s="180">
        <v>0</v>
      </c>
      <c r="AD276" s="181">
        <f t="shared" si="46"/>
        <v>0</v>
      </c>
      <c r="AE276" s="665"/>
      <c r="AF276" s="666"/>
      <c r="AG276" s="667"/>
    </row>
    <row r="277" spans="1:33" s="178" customFormat="1" ht="22.5" customHeight="1" x14ac:dyDescent="0.3">
      <c r="A277" s="169">
        <f t="shared" si="39"/>
        <v>271</v>
      </c>
      <c r="B277" s="170"/>
      <c r="C277" s="171"/>
      <c r="D277" s="172"/>
      <c r="E277" s="173"/>
      <c r="F277" s="173"/>
      <c r="G277" s="172"/>
      <c r="H277" s="171"/>
      <c r="I277" s="172"/>
      <c r="J277" s="171"/>
      <c r="K277" s="172"/>
      <c r="L277" s="171"/>
      <c r="M277" s="173"/>
      <c r="N277" s="173"/>
      <c r="O277" s="173"/>
      <c r="P277" s="174"/>
      <c r="Q277" s="175"/>
      <c r="R277" s="176" t="str">
        <f>IFERROR(Q277/(VLOOKUP(P277,Summary!$A$60:$C$76,2,FALSE))," ")</f>
        <v xml:space="preserve"> </v>
      </c>
      <c r="S277" s="174"/>
      <c r="T277" s="176" t="str">
        <f>IFERROR(S277/(VLOOKUP(P277,Summary!$A$60:$C$76,2,FALSE))," ")</f>
        <v xml:space="preserve"> </v>
      </c>
      <c r="U277" s="177">
        <f t="shared" si="40"/>
        <v>0</v>
      </c>
      <c r="X277" s="179" t="str">
        <f t="shared" si="41"/>
        <v>date not completed</v>
      </c>
      <c r="Y277" s="179" t="str">
        <f t="shared" si="42"/>
        <v>date not completed</v>
      </c>
      <c r="Z277" s="179">
        <f t="shared" si="43"/>
        <v>1</v>
      </c>
      <c r="AA277" s="256">
        <f t="shared" si="44"/>
        <v>0</v>
      </c>
      <c r="AB277" s="256" t="e">
        <f t="shared" si="45"/>
        <v>#VALUE!</v>
      </c>
      <c r="AC277" s="180">
        <v>0</v>
      </c>
      <c r="AD277" s="181">
        <f t="shared" si="46"/>
        <v>0</v>
      </c>
      <c r="AE277" s="665"/>
      <c r="AF277" s="666"/>
      <c r="AG277" s="667"/>
    </row>
    <row r="278" spans="1:33" s="178" customFormat="1" ht="22.5" customHeight="1" x14ac:dyDescent="0.3">
      <c r="A278" s="169">
        <f t="shared" si="39"/>
        <v>272</v>
      </c>
      <c r="B278" s="170"/>
      <c r="C278" s="171"/>
      <c r="D278" s="172"/>
      <c r="E278" s="173"/>
      <c r="F278" s="173"/>
      <c r="G278" s="172"/>
      <c r="H278" s="171"/>
      <c r="I278" s="172"/>
      <c r="J278" s="171"/>
      <c r="K278" s="172"/>
      <c r="L278" s="171"/>
      <c r="M278" s="173"/>
      <c r="N278" s="173"/>
      <c r="O278" s="173"/>
      <c r="P278" s="174"/>
      <c r="Q278" s="175"/>
      <c r="R278" s="176" t="str">
        <f>IFERROR(Q278/(VLOOKUP(P278,Summary!$A$60:$C$76,2,FALSE))," ")</f>
        <v xml:space="preserve"> </v>
      </c>
      <c r="S278" s="174"/>
      <c r="T278" s="176" t="str">
        <f>IFERROR(S278/(VLOOKUP(P278,Summary!$A$60:$C$76,2,FALSE))," ")</f>
        <v xml:space="preserve"> </v>
      </c>
      <c r="U278" s="177">
        <f t="shared" si="40"/>
        <v>0</v>
      </c>
      <c r="X278" s="179" t="str">
        <f t="shared" si="41"/>
        <v>date not completed</v>
      </c>
      <c r="Y278" s="179" t="str">
        <f t="shared" si="42"/>
        <v>date not completed</v>
      </c>
      <c r="Z278" s="179">
        <f t="shared" si="43"/>
        <v>1</v>
      </c>
      <c r="AA278" s="256">
        <f t="shared" si="44"/>
        <v>0</v>
      </c>
      <c r="AB278" s="256" t="e">
        <f t="shared" si="45"/>
        <v>#VALUE!</v>
      </c>
      <c r="AC278" s="180">
        <v>0</v>
      </c>
      <c r="AD278" s="181">
        <f t="shared" si="46"/>
        <v>0</v>
      </c>
      <c r="AE278" s="665"/>
      <c r="AF278" s="666"/>
      <c r="AG278" s="667"/>
    </row>
    <row r="279" spans="1:33" s="178" customFormat="1" ht="22.5" customHeight="1" x14ac:dyDescent="0.3">
      <c r="A279" s="169">
        <f t="shared" si="39"/>
        <v>273</v>
      </c>
      <c r="B279" s="170"/>
      <c r="C279" s="171"/>
      <c r="D279" s="172"/>
      <c r="E279" s="173"/>
      <c r="F279" s="173"/>
      <c r="G279" s="172"/>
      <c r="H279" s="171"/>
      <c r="I279" s="172"/>
      <c r="J279" s="171"/>
      <c r="K279" s="172"/>
      <c r="L279" s="171"/>
      <c r="M279" s="173"/>
      <c r="N279" s="173"/>
      <c r="O279" s="173"/>
      <c r="P279" s="174"/>
      <c r="Q279" s="175"/>
      <c r="R279" s="176" t="str">
        <f>IFERROR(Q279/(VLOOKUP(P279,Summary!$A$60:$C$76,2,FALSE))," ")</f>
        <v xml:space="preserve"> </v>
      </c>
      <c r="S279" s="174"/>
      <c r="T279" s="176" t="str">
        <f>IFERROR(S279/(VLOOKUP(P279,Summary!$A$60:$C$76,2,FALSE))," ")</f>
        <v xml:space="preserve"> </v>
      </c>
      <c r="U279" s="177">
        <f t="shared" si="40"/>
        <v>0</v>
      </c>
      <c r="X279" s="179" t="str">
        <f t="shared" si="41"/>
        <v>date not completed</v>
      </c>
      <c r="Y279" s="179" t="str">
        <f t="shared" si="42"/>
        <v>date not completed</v>
      </c>
      <c r="Z279" s="179">
        <f t="shared" si="43"/>
        <v>1</v>
      </c>
      <c r="AA279" s="256">
        <f t="shared" si="44"/>
        <v>0</v>
      </c>
      <c r="AB279" s="256" t="e">
        <f t="shared" si="45"/>
        <v>#VALUE!</v>
      </c>
      <c r="AC279" s="180">
        <v>0</v>
      </c>
      <c r="AD279" s="181">
        <f t="shared" si="46"/>
        <v>0</v>
      </c>
      <c r="AE279" s="665"/>
      <c r="AF279" s="666"/>
      <c r="AG279" s="667"/>
    </row>
    <row r="280" spans="1:33" s="178" customFormat="1" ht="22.5" customHeight="1" x14ac:dyDescent="0.3">
      <c r="A280" s="169">
        <f t="shared" si="39"/>
        <v>274</v>
      </c>
      <c r="B280" s="170"/>
      <c r="C280" s="171"/>
      <c r="D280" s="172"/>
      <c r="E280" s="173"/>
      <c r="F280" s="173"/>
      <c r="G280" s="172"/>
      <c r="H280" s="171"/>
      <c r="I280" s="172"/>
      <c r="J280" s="171"/>
      <c r="K280" s="172"/>
      <c r="L280" s="171"/>
      <c r="M280" s="173"/>
      <c r="N280" s="173"/>
      <c r="O280" s="173"/>
      <c r="P280" s="174"/>
      <c r="Q280" s="175"/>
      <c r="R280" s="176" t="str">
        <f>IFERROR(Q280/(VLOOKUP(P280,Summary!$A$60:$C$76,2,FALSE))," ")</f>
        <v xml:space="preserve"> </v>
      </c>
      <c r="S280" s="174"/>
      <c r="T280" s="176" t="str">
        <f>IFERROR(S280/(VLOOKUP(P280,Summary!$A$60:$C$76,2,FALSE))," ")</f>
        <v xml:space="preserve"> </v>
      </c>
      <c r="U280" s="177">
        <f t="shared" si="40"/>
        <v>0</v>
      </c>
      <c r="X280" s="179" t="str">
        <f t="shared" si="41"/>
        <v>date not completed</v>
      </c>
      <c r="Y280" s="179" t="str">
        <f t="shared" si="42"/>
        <v>date not completed</v>
      </c>
      <c r="Z280" s="179">
        <f t="shared" si="43"/>
        <v>1</v>
      </c>
      <c r="AA280" s="256">
        <f t="shared" si="44"/>
        <v>0</v>
      </c>
      <c r="AB280" s="256" t="e">
        <f t="shared" si="45"/>
        <v>#VALUE!</v>
      </c>
      <c r="AC280" s="180">
        <v>0</v>
      </c>
      <c r="AD280" s="181">
        <f t="shared" si="46"/>
        <v>0</v>
      </c>
      <c r="AE280" s="665"/>
      <c r="AF280" s="666"/>
      <c r="AG280" s="667"/>
    </row>
    <row r="281" spans="1:33" s="178" customFormat="1" ht="22.5" customHeight="1" x14ac:dyDescent="0.3">
      <c r="A281" s="169">
        <f t="shared" si="39"/>
        <v>275</v>
      </c>
      <c r="B281" s="170"/>
      <c r="C281" s="171"/>
      <c r="D281" s="172"/>
      <c r="E281" s="173"/>
      <c r="F281" s="173"/>
      <c r="G281" s="172"/>
      <c r="H281" s="171"/>
      <c r="I281" s="172"/>
      <c r="J281" s="171"/>
      <c r="K281" s="172"/>
      <c r="L281" s="171"/>
      <c r="M281" s="173"/>
      <c r="N281" s="173"/>
      <c r="O281" s="173"/>
      <c r="P281" s="174"/>
      <c r="Q281" s="175"/>
      <c r="R281" s="176" t="str">
        <f>IFERROR(Q281/(VLOOKUP(P281,Summary!$A$60:$C$76,2,FALSE))," ")</f>
        <v xml:space="preserve"> </v>
      </c>
      <c r="S281" s="174"/>
      <c r="T281" s="176" t="str">
        <f>IFERROR(S281/(VLOOKUP(P281,Summary!$A$60:$C$76,2,FALSE))," ")</f>
        <v xml:space="preserve"> </v>
      </c>
      <c r="U281" s="177">
        <f t="shared" si="40"/>
        <v>0</v>
      </c>
      <c r="X281" s="179" t="str">
        <f t="shared" si="41"/>
        <v>date not completed</v>
      </c>
      <c r="Y281" s="179" t="str">
        <f t="shared" si="42"/>
        <v>date not completed</v>
      </c>
      <c r="Z281" s="179">
        <f t="shared" si="43"/>
        <v>1</v>
      </c>
      <c r="AA281" s="256">
        <f t="shared" si="44"/>
        <v>0</v>
      </c>
      <c r="AB281" s="256" t="e">
        <f t="shared" si="45"/>
        <v>#VALUE!</v>
      </c>
      <c r="AC281" s="180">
        <v>0</v>
      </c>
      <c r="AD281" s="181">
        <f t="shared" si="46"/>
        <v>0</v>
      </c>
      <c r="AE281" s="665"/>
      <c r="AF281" s="666"/>
      <c r="AG281" s="667"/>
    </row>
    <row r="282" spans="1:33" s="178" customFormat="1" ht="22.5" customHeight="1" x14ac:dyDescent="0.3">
      <c r="A282" s="169">
        <f t="shared" si="39"/>
        <v>276</v>
      </c>
      <c r="B282" s="170"/>
      <c r="C282" s="171"/>
      <c r="D282" s="172"/>
      <c r="E282" s="173"/>
      <c r="F282" s="173"/>
      <c r="G282" s="172"/>
      <c r="H282" s="171"/>
      <c r="I282" s="172"/>
      <c r="J282" s="171"/>
      <c r="K282" s="172"/>
      <c r="L282" s="171"/>
      <c r="M282" s="173"/>
      <c r="N282" s="173"/>
      <c r="O282" s="173"/>
      <c r="P282" s="174"/>
      <c r="Q282" s="175"/>
      <c r="R282" s="176" t="str">
        <f>IFERROR(Q282/(VLOOKUP(P282,Summary!$A$60:$C$76,2,FALSE))," ")</f>
        <v xml:space="preserve"> </v>
      </c>
      <c r="S282" s="174"/>
      <c r="T282" s="176" t="str">
        <f>IFERROR(S282/(VLOOKUP(P282,Summary!$A$60:$C$76,2,FALSE))," ")</f>
        <v xml:space="preserve"> </v>
      </c>
      <c r="U282" s="177">
        <f t="shared" si="40"/>
        <v>0</v>
      </c>
      <c r="X282" s="179" t="str">
        <f t="shared" si="41"/>
        <v>date not completed</v>
      </c>
      <c r="Y282" s="179" t="str">
        <f t="shared" si="42"/>
        <v>date not completed</v>
      </c>
      <c r="Z282" s="179">
        <f t="shared" si="43"/>
        <v>1</v>
      </c>
      <c r="AA282" s="256">
        <f t="shared" si="44"/>
        <v>0</v>
      </c>
      <c r="AB282" s="256" t="e">
        <f t="shared" si="45"/>
        <v>#VALUE!</v>
      </c>
      <c r="AC282" s="180">
        <v>0</v>
      </c>
      <c r="AD282" s="181">
        <f t="shared" si="46"/>
        <v>0</v>
      </c>
      <c r="AE282" s="665"/>
      <c r="AF282" s="666"/>
      <c r="AG282" s="667"/>
    </row>
    <row r="283" spans="1:33" s="178" customFormat="1" ht="22.5" customHeight="1" x14ac:dyDescent="0.3">
      <c r="A283" s="169">
        <f t="shared" si="39"/>
        <v>277</v>
      </c>
      <c r="B283" s="170"/>
      <c r="C283" s="171"/>
      <c r="D283" s="172"/>
      <c r="E283" s="173"/>
      <c r="F283" s="173"/>
      <c r="G283" s="172"/>
      <c r="H283" s="171"/>
      <c r="I283" s="172"/>
      <c r="J283" s="171"/>
      <c r="K283" s="172"/>
      <c r="L283" s="171"/>
      <c r="M283" s="173"/>
      <c r="N283" s="173"/>
      <c r="O283" s="173"/>
      <c r="P283" s="174"/>
      <c r="Q283" s="175"/>
      <c r="R283" s="176" t="str">
        <f>IFERROR(Q283/(VLOOKUP(P283,Summary!$A$60:$C$76,2,FALSE))," ")</f>
        <v xml:space="preserve"> </v>
      </c>
      <c r="S283" s="174"/>
      <c r="T283" s="176" t="str">
        <f>IFERROR(S283/(VLOOKUP(P283,Summary!$A$60:$C$76,2,FALSE))," ")</f>
        <v xml:space="preserve"> </v>
      </c>
      <c r="U283" s="177">
        <f t="shared" si="40"/>
        <v>0</v>
      </c>
      <c r="X283" s="179" t="str">
        <f t="shared" si="41"/>
        <v>date not completed</v>
      </c>
      <c r="Y283" s="179" t="str">
        <f t="shared" si="42"/>
        <v>date not completed</v>
      </c>
      <c r="Z283" s="179">
        <f t="shared" si="43"/>
        <v>1</v>
      </c>
      <c r="AA283" s="256">
        <f t="shared" si="44"/>
        <v>0</v>
      </c>
      <c r="AB283" s="256" t="e">
        <f t="shared" si="45"/>
        <v>#VALUE!</v>
      </c>
      <c r="AC283" s="180">
        <v>0</v>
      </c>
      <c r="AD283" s="181">
        <f t="shared" si="46"/>
        <v>0</v>
      </c>
      <c r="AE283" s="665"/>
      <c r="AF283" s="666"/>
      <c r="AG283" s="667"/>
    </row>
    <row r="284" spans="1:33" s="178" customFormat="1" ht="22.5" customHeight="1" x14ac:dyDescent="0.3">
      <c r="A284" s="169">
        <f t="shared" si="39"/>
        <v>278</v>
      </c>
      <c r="B284" s="170"/>
      <c r="C284" s="171"/>
      <c r="D284" s="172"/>
      <c r="E284" s="173"/>
      <c r="F284" s="173"/>
      <c r="G284" s="172"/>
      <c r="H284" s="171"/>
      <c r="I284" s="172"/>
      <c r="J284" s="171"/>
      <c r="K284" s="172"/>
      <c r="L284" s="171"/>
      <c r="M284" s="173"/>
      <c r="N284" s="173"/>
      <c r="O284" s="173"/>
      <c r="P284" s="174"/>
      <c r="Q284" s="175"/>
      <c r="R284" s="176" t="str">
        <f>IFERROR(Q284/(VLOOKUP(P284,Summary!$A$60:$C$76,2,FALSE))," ")</f>
        <v xml:space="preserve"> </v>
      </c>
      <c r="S284" s="174"/>
      <c r="T284" s="176" t="str">
        <f>IFERROR(S284/(VLOOKUP(P284,Summary!$A$60:$C$76,2,FALSE))," ")</f>
        <v xml:space="preserve"> </v>
      </c>
      <c r="U284" s="177">
        <f t="shared" si="40"/>
        <v>0</v>
      </c>
      <c r="X284" s="179" t="str">
        <f t="shared" si="41"/>
        <v>date not completed</v>
      </c>
      <c r="Y284" s="179" t="str">
        <f t="shared" si="42"/>
        <v>date not completed</v>
      </c>
      <c r="Z284" s="179">
        <f t="shared" si="43"/>
        <v>1</v>
      </c>
      <c r="AA284" s="256">
        <f t="shared" si="44"/>
        <v>0</v>
      </c>
      <c r="AB284" s="256" t="e">
        <f t="shared" si="45"/>
        <v>#VALUE!</v>
      </c>
      <c r="AC284" s="180">
        <v>0</v>
      </c>
      <c r="AD284" s="181">
        <f t="shared" si="46"/>
        <v>0</v>
      </c>
      <c r="AE284" s="665"/>
      <c r="AF284" s="666"/>
      <c r="AG284" s="667"/>
    </row>
    <row r="285" spans="1:33" s="178" customFormat="1" ht="22.5" customHeight="1" x14ac:dyDescent="0.3">
      <c r="A285" s="169">
        <f t="shared" si="39"/>
        <v>279</v>
      </c>
      <c r="B285" s="170"/>
      <c r="C285" s="171"/>
      <c r="D285" s="172"/>
      <c r="E285" s="173"/>
      <c r="F285" s="173"/>
      <c r="G285" s="172"/>
      <c r="H285" s="171"/>
      <c r="I285" s="172"/>
      <c r="J285" s="171"/>
      <c r="K285" s="172"/>
      <c r="L285" s="171"/>
      <c r="M285" s="173"/>
      <c r="N285" s="173"/>
      <c r="O285" s="173"/>
      <c r="P285" s="174"/>
      <c r="Q285" s="175"/>
      <c r="R285" s="176" t="str">
        <f>IFERROR(Q285/(VLOOKUP(P285,Summary!$A$60:$C$76,2,FALSE))," ")</f>
        <v xml:space="preserve"> </v>
      </c>
      <c r="S285" s="174"/>
      <c r="T285" s="176" t="str">
        <f>IFERROR(S285/(VLOOKUP(P285,Summary!$A$60:$C$76,2,FALSE))," ")</f>
        <v xml:space="preserve"> </v>
      </c>
      <c r="U285" s="177">
        <f t="shared" si="40"/>
        <v>0</v>
      </c>
      <c r="X285" s="179" t="str">
        <f t="shared" si="41"/>
        <v>date not completed</v>
      </c>
      <c r="Y285" s="179" t="str">
        <f t="shared" si="42"/>
        <v>date not completed</v>
      </c>
      <c r="Z285" s="179">
        <f t="shared" si="43"/>
        <v>1</v>
      </c>
      <c r="AA285" s="256">
        <f t="shared" si="44"/>
        <v>0</v>
      </c>
      <c r="AB285" s="256" t="e">
        <f t="shared" si="45"/>
        <v>#VALUE!</v>
      </c>
      <c r="AC285" s="180">
        <v>0</v>
      </c>
      <c r="AD285" s="181">
        <f t="shared" si="46"/>
        <v>0</v>
      </c>
      <c r="AE285" s="665"/>
      <c r="AF285" s="666"/>
      <c r="AG285" s="667"/>
    </row>
    <row r="286" spans="1:33" s="178" customFormat="1" ht="22.5" customHeight="1" x14ac:dyDescent="0.3">
      <c r="A286" s="169">
        <f t="shared" si="39"/>
        <v>280</v>
      </c>
      <c r="B286" s="170"/>
      <c r="C286" s="171"/>
      <c r="D286" s="172"/>
      <c r="E286" s="173"/>
      <c r="F286" s="173"/>
      <c r="G286" s="172"/>
      <c r="H286" s="171"/>
      <c r="I286" s="172"/>
      <c r="J286" s="171"/>
      <c r="K286" s="172"/>
      <c r="L286" s="171"/>
      <c r="M286" s="173"/>
      <c r="N286" s="173"/>
      <c r="O286" s="173"/>
      <c r="P286" s="174"/>
      <c r="Q286" s="175"/>
      <c r="R286" s="176" t="str">
        <f>IFERROR(Q286/(VLOOKUP(P286,Summary!$A$60:$C$76,2,FALSE))," ")</f>
        <v xml:space="preserve"> </v>
      </c>
      <c r="S286" s="174"/>
      <c r="T286" s="176" t="str">
        <f>IFERROR(S286/(VLOOKUP(P286,Summary!$A$60:$C$76,2,FALSE))," ")</f>
        <v xml:space="preserve"> </v>
      </c>
      <c r="U286" s="177">
        <f t="shared" si="40"/>
        <v>0</v>
      </c>
      <c r="X286" s="179" t="str">
        <f t="shared" si="41"/>
        <v>date not completed</v>
      </c>
      <c r="Y286" s="179" t="str">
        <f t="shared" si="42"/>
        <v>date not completed</v>
      </c>
      <c r="Z286" s="179">
        <f t="shared" si="43"/>
        <v>1</v>
      </c>
      <c r="AA286" s="256">
        <f t="shared" si="44"/>
        <v>0</v>
      </c>
      <c r="AB286" s="256" t="e">
        <f t="shared" si="45"/>
        <v>#VALUE!</v>
      </c>
      <c r="AC286" s="180">
        <v>0</v>
      </c>
      <c r="AD286" s="181">
        <f t="shared" si="46"/>
        <v>0</v>
      </c>
      <c r="AE286" s="665"/>
      <c r="AF286" s="666"/>
      <c r="AG286" s="667"/>
    </row>
    <row r="287" spans="1:33" s="178" customFormat="1" ht="22.5" customHeight="1" x14ac:dyDescent="0.3">
      <c r="A287" s="169">
        <f t="shared" si="39"/>
        <v>281</v>
      </c>
      <c r="B287" s="170"/>
      <c r="C287" s="171"/>
      <c r="D287" s="172"/>
      <c r="E287" s="173"/>
      <c r="F287" s="173"/>
      <c r="G287" s="172"/>
      <c r="H287" s="171"/>
      <c r="I287" s="172"/>
      <c r="J287" s="171"/>
      <c r="K287" s="172"/>
      <c r="L287" s="171"/>
      <c r="M287" s="173"/>
      <c r="N287" s="173"/>
      <c r="O287" s="173"/>
      <c r="P287" s="174"/>
      <c r="Q287" s="175"/>
      <c r="R287" s="176" t="str">
        <f>IFERROR(Q287/(VLOOKUP(P287,Summary!$A$60:$C$76,2,FALSE))," ")</f>
        <v xml:space="preserve"> </v>
      </c>
      <c r="S287" s="174"/>
      <c r="T287" s="176" t="str">
        <f>IFERROR(S287/(VLOOKUP(P287,Summary!$A$60:$C$76,2,FALSE))," ")</f>
        <v xml:space="preserve"> </v>
      </c>
      <c r="U287" s="177">
        <f t="shared" si="40"/>
        <v>0</v>
      </c>
      <c r="X287" s="179" t="str">
        <f t="shared" si="41"/>
        <v>date not completed</v>
      </c>
      <c r="Y287" s="179" t="str">
        <f t="shared" si="42"/>
        <v>date not completed</v>
      </c>
      <c r="Z287" s="179">
        <f t="shared" si="43"/>
        <v>1</v>
      </c>
      <c r="AA287" s="256">
        <f t="shared" si="44"/>
        <v>0</v>
      </c>
      <c r="AB287" s="256" t="e">
        <f t="shared" si="45"/>
        <v>#VALUE!</v>
      </c>
      <c r="AC287" s="180">
        <v>0</v>
      </c>
      <c r="AD287" s="181">
        <f t="shared" si="46"/>
        <v>0</v>
      </c>
      <c r="AE287" s="665"/>
      <c r="AF287" s="666"/>
      <c r="AG287" s="667"/>
    </row>
    <row r="288" spans="1:33" s="178" customFormat="1" ht="22.5" customHeight="1" x14ac:dyDescent="0.3">
      <c r="A288" s="169">
        <f t="shared" si="39"/>
        <v>282</v>
      </c>
      <c r="B288" s="170"/>
      <c r="C288" s="171"/>
      <c r="D288" s="172"/>
      <c r="E288" s="173"/>
      <c r="F288" s="173"/>
      <c r="G288" s="172"/>
      <c r="H288" s="171"/>
      <c r="I288" s="172"/>
      <c r="J288" s="171"/>
      <c r="K288" s="172"/>
      <c r="L288" s="171"/>
      <c r="M288" s="173"/>
      <c r="N288" s="173"/>
      <c r="O288" s="173"/>
      <c r="P288" s="174"/>
      <c r="Q288" s="175"/>
      <c r="R288" s="176" t="str">
        <f>IFERROR(Q288/(VLOOKUP(P288,Summary!$A$60:$C$76,2,FALSE))," ")</f>
        <v xml:space="preserve"> </v>
      </c>
      <c r="S288" s="174"/>
      <c r="T288" s="176" t="str">
        <f>IFERROR(S288/(VLOOKUP(P288,Summary!$A$60:$C$76,2,FALSE))," ")</f>
        <v xml:space="preserve"> </v>
      </c>
      <c r="U288" s="177">
        <f t="shared" si="40"/>
        <v>0</v>
      </c>
      <c r="X288" s="179" t="str">
        <f t="shared" si="41"/>
        <v>date not completed</v>
      </c>
      <c r="Y288" s="179" t="str">
        <f t="shared" si="42"/>
        <v>date not completed</v>
      </c>
      <c r="Z288" s="179">
        <f t="shared" si="43"/>
        <v>1</v>
      </c>
      <c r="AA288" s="256">
        <f t="shared" si="44"/>
        <v>0</v>
      </c>
      <c r="AB288" s="256" t="e">
        <f t="shared" si="45"/>
        <v>#VALUE!</v>
      </c>
      <c r="AC288" s="180">
        <v>0</v>
      </c>
      <c r="AD288" s="181">
        <f t="shared" si="46"/>
        <v>0</v>
      </c>
      <c r="AE288" s="665"/>
      <c r="AF288" s="666"/>
      <c r="AG288" s="667"/>
    </row>
    <row r="289" spans="1:33" s="178" customFormat="1" ht="22.5" customHeight="1" x14ac:dyDescent="0.3">
      <c r="A289" s="169">
        <f t="shared" si="39"/>
        <v>283</v>
      </c>
      <c r="B289" s="170"/>
      <c r="C289" s="171"/>
      <c r="D289" s="172"/>
      <c r="E289" s="173"/>
      <c r="F289" s="173"/>
      <c r="G289" s="172"/>
      <c r="H289" s="171"/>
      <c r="I289" s="172"/>
      <c r="J289" s="171"/>
      <c r="K289" s="172"/>
      <c r="L289" s="171"/>
      <c r="M289" s="173"/>
      <c r="N289" s="173"/>
      <c r="O289" s="173"/>
      <c r="P289" s="174"/>
      <c r="Q289" s="175"/>
      <c r="R289" s="176" t="str">
        <f>IFERROR(Q289/(VLOOKUP(P289,Summary!$A$60:$C$76,2,FALSE))," ")</f>
        <v xml:space="preserve"> </v>
      </c>
      <c r="S289" s="174"/>
      <c r="T289" s="176" t="str">
        <f>IFERROR(S289/(VLOOKUP(P289,Summary!$A$60:$C$76,2,FALSE))," ")</f>
        <v xml:space="preserve"> </v>
      </c>
      <c r="U289" s="177">
        <f t="shared" si="40"/>
        <v>0</v>
      </c>
      <c r="X289" s="179" t="str">
        <f t="shared" si="41"/>
        <v>date not completed</v>
      </c>
      <c r="Y289" s="179" t="str">
        <f t="shared" si="42"/>
        <v>date not completed</v>
      </c>
      <c r="Z289" s="179">
        <f t="shared" si="43"/>
        <v>1</v>
      </c>
      <c r="AA289" s="256">
        <f t="shared" si="44"/>
        <v>0</v>
      </c>
      <c r="AB289" s="256" t="e">
        <f t="shared" si="45"/>
        <v>#VALUE!</v>
      </c>
      <c r="AC289" s="180">
        <v>0</v>
      </c>
      <c r="AD289" s="181">
        <f t="shared" si="46"/>
        <v>0</v>
      </c>
      <c r="AE289" s="665"/>
      <c r="AF289" s="666"/>
      <c r="AG289" s="667"/>
    </row>
    <row r="290" spans="1:33" s="178" customFormat="1" ht="22.5" customHeight="1" x14ac:dyDescent="0.3">
      <c r="A290" s="169">
        <f t="shared" si="39"/>
        <v>284</v>
      </c>
      <c r="B290" s="170"/>
      <c r="C290" s="171"/>
      <c r="D290" s="172"/>
      <c r="E290" s="173"/>
      <c r="F290" s="173"/>
      <c r="G290" s="172"/>
      <c r="H290" s="171"/>
      <c r="I290" s="172"/>
      <c r="J290" s="171"/>
      <c r="K290" s="172"/>
      <c r="L290" s="171"/>
      <c r="M290" s="173"/>
      <c r="N290" s="173"/>
      <c r="O290" s="173"/>
      <c r="P290" s="174"/>
      <c r="Q290" s="175"/>
      <c r="R290" s="176" t="str">
        <f>IFERROR(Q290/(VLOOKUP(P290,Summary!$A$60:$C$76,2,FALSE))," ")</f>
        <v xml:space="preserve"> </v>
      </c>
      <c r="S290" s="174"/>
      <c r="T290" s="176" t="str">
        <f>IFERROR(S290/(VLOOKUP(P290,Summary!$A$60:$C$76,2,FALSE))," ")</f>
        <v xml:space="preserve"> </v>
      </c>
      <c r="U290" s="177">
        <f t="shared" si="40"/>
        <v>0</v>
      </c>
      <c r="X290" s="179" t="str">
        <f t="shared" si="41"/>
        <v>date not completed</v>
      </c>
      <c r="Y290" s="179" t="str">
        <f t="shared" si="42"/>
        <v>date not completed</v>
      </c>
      <c r="Z290" s="179">
        <f t="shared" si="43"/>
        <v>1</v>
      </c>
      <c r="AA290" s="256">
        <f t="shared" si="44"/>
        <v>0</v>
      </c>
      <c r="AB290" s="256" t="e">
        <f t="shared" si="45"/>
        <v>#VALUE!</v>
      </c>
      <c r="AC290" s="180">
        <v>0</v>
      </c>
      <c r="AD290" s="181">
        <f t="shared" si="46"/>
        <v>0</v>
      </c>
      <c r="AE290" s="665"/>
      <c r="AF290" s="666"/>
      <c r="AG290" s="667"/>
    </row>
    <row r="291" spans="1:33" s="178" customFormat="1" ht="22.5" customHeight="1" x14ac:dyDescent="0.3">
      <c r="A291" s="169">
        <f t="shared" si="39"/>
        <v>285</v>
      </c>
      <c r="B291" s="170"/>
      <c r="C291" s="171"/>
      <c r="D291" s="172"/>
      <c r="E291" s="173"/>
      <c r="F291" s="173"/>
      <c r="G291" s="172"/>
      <c r="H291" s="171"/>
      <c r="I291" s="172"/>
      <c r="J291" s="171"/>
      <c r="K291" s="172"/>
      <c r="L291" s="171"/>
      <c r="M291" s="173"/>
      <c r="N291" s="173"/>
      <c r="O291" s="173"/>
      <c r="P291" s="174"/>
      <c r="Q291" s="175"/>
      <c r="R291" s="176" t="str">
        <f>IFERROR(Q291/(VLOOKUP(P291,Summary!$A$60:$C$76,2,FALSE))," ")</f>
        <v xml:space="preserve"> </v>
      </c>
      <c r="S291" s="174"/>
      <c r="T291" s="176" t="str">
        <f>IFERROR(S291/(VLOOKUP(P291,Summary!$A$60:$C$76,2,FALSE))," ")</f>
        <v xml:space="preserve"> </v>
      </c>
      <c r="U291" s="177">
        <f t="shared" si="40"/>
        <v>0</v>
      </c>
      <c r="X291" s="179" t="str">
        <f t="shared" si="41"/>
        <v>date not completed</v>
      </c>
      <c r="Y291" s="179" t="str">
        <f t="shared" si="42"/>
        <v>date not completed</v>
      </c>
      <c r="Z291" s="179">
        <f t="shared" si="43"/>
        <v>1</v>
      </c>
      <c r="AA291" s="256">
        <f t="shared" si="44"/>
        <v>0</v>
      </c>
      <c r="AB291" s="256" t="e">
        <f t="shared" si="45"/>
        <v>#VALUE!</v>
      </c>
      <c r="AC291" s="180">
        <v>0</v>
      </c>
      <c r="AD291" s="181">
        <f t="shared" si="46"/>
        <v>0</v>
      </c>
      <c r="AE291" s="665"/>
      <c r="AF291" s="666"/>
      <c r="AG291" s="667"/>
    </row>
    <row r="292" spans="1:33" s="178" customFormat="1" ht="22.5" customHeight="1" x14ac:dyDescent="0.3">
      <c r="A292" s="169">
        <f t="shared" si="39"/>
        <v>286</v>
      </c>
      <c r="B292" s="170"/>
      <c r="C292" s="171"/>
      <c r="D292" s="172"/>
      <c r="E292" s="173"/>
      <c r="F292" s="173"/>
      <c r="G292" s="172"/>
      <c r="H292" s="171"/>
      <c r="I292" s="172"/>
      <c r="J292" s="171"/>
      <c r="K292" s="172"/>
      <c r="L292" s="171"/>
      <c r="M292" s="173"/>
      <c r="N292" s="173"/>
      <c r="O292" s="173"/>
      <c r="P292" s="174"/>
      <c r="Q292" s="175"/>
      <c r="R292" s="176" t="str">
        <f>IFERROR(Q292/(VLOOKUP(P292,Summary!$A$60:$C$76,2,FALSE))," ")</f>
        <v xml:space="preserve"> </v>
      </c>
      <c r="S292" s="174"/>
      <c r="T292" s="176" t="str">
        <f>IFERROR(S292/(VLOOKUP(P292,Summary!$A$60:$C$76,2,FALSE))," ")</f>
        <v xml:space="preserve"> </v>
      </c>
      <c r="U292" s="177">
        <f t="shared" si="40"/>
        <v>0</v>
      </c>
      <c r="X292" s="179" t="str">
        <f t="shared" si="41"/>
        <v>date not completed</v>
      </c>
      <c r="Y292" s="179" t="str">
        <f t="shared" si="42"/>
        <v>date not completed</v>
      </c>
      <c r="Z292" s="179">
        <f t="shared" si="43"/>
        <v>1</v>
      </c>
      <c r="AA292" s="256">
        <f t="shared" si="44"/>
        <v>0</v>
      </c>
      <c r="AB292" s="256" t="e">
        <f t="shared" si="45"/>
        <v>#VALUE!</v>
      </c>
      <c r="AC292" s="180">
        <v>0</v>
      </c>
      <c r="AD292" s="181">
        <f t="shared" si="46"/>
        <v>0</v>
      </c>
      <c r="AE292" s="665"/>
      <c r="AF292" s="666"/>
      <c r="AG292" s="667"/>
    </row>
    <row r="293" spans="1:33" s="178" customFormat="1" ht="22.5" customHeight="1" x14ac:dyDescent="0.3">
      <c r="A293" s="169">
        <f t="shared" si="39"/>
        <v>287</v>
      </c>
      <c r="B293" s="170"/>
      <c r="C293" s="171"/>
      <c r="D293" s="172"/>
      <c r="E293" s="173"/>
      <c r="F293" s="173"/>
      <c r="G293" s="172"/>
      <c r="H293" s="171"/>
      <c r="I293" s="172"/>
      <c r="J293" s="171"/>
      <c r="K293" s="172"/>
      <c r="L293" s="171"/>
      <c r="M293" s="173"/>
      <c r="N293" s="173"/>
      <c r="O293" s="173"/>
      <c r="P293" s="174"/>
      <c r="Q293" s="175"/>
      <c r="R293" s="176" t="str">
        <f>IFERROR(Q293/(VLOOKUP(P293,Summary!$A$60:$C$76,2,FALSE))," ")</f>
        <v xml:space="preserve"> </v>
      </c>
      <c r="S293" s="174"/>
      <c r="T293" s="176" t="str">
        <f>IFERROR(S293/(VLOOKUP(P293,Summary!$A$60:$C$76,2,FALSE))," ")</f>
        <v xml:space="preserve"> </v>
      </c>
      <c r="U293" s="177">
        <f t="shared" si="40"/>
        <v>0</v>
      </c>
      <c r="X293" s="179" t="str">
        <f t="shared" si="41"/>
        <v>date not completed</v>
      </c>
      <c r="Y293" s="179" t="str">
        <f t="shared" si="42"/>
        <v>date not completed</v>
      </c>
      <c r="Z293" s="179">
        <f t="shared" si="43"/>
        <v>1</v>
      </c>
      <c r="AA293" s="256">
        <f t="shared" si="44"/>
        <v>0</v>
      </c>
      <c r="AB293" s="256" t="e">
        <f t="shared" si="45"/>
        <v>#VALUE!</v>
      </c>
      <c r="AC293" s="180">
        <v>0</v>
      </c>
      <c r="AD293" s="181">
        <f t="shared" si="46"/>
        <v>0</v>
      </c>
      <c r="AE293" s="665"/>
      <c r="AF293" s="666"/>
      <c r="AG293" s="667"/>
    </row>
    <row r="294" spans="1:33" s="178" customFormat="1" ht="22.5" customHeight="1" x14ac:dyDescent="0.3">
      <c r="A294" s="169">
        <f t="shared" si="39"/>
        <v>288</v>
      </c>
      <c r="B294" s="170"/>
      <c r="C294" s="171"/>
      <c r="D294" s="172"/>
      <c r="E294" s="173"/>
      <c r="F294" s="173"/>
      <c r="G294" s="172"/>
      <c r="H294" s="171"/>
      <c r="I294" s="172"/>
      <c r="J294" s="171"/>
      <c r="K294" s="172"/>
      <c r="L294" s="171"/>
      <c r="M294" s="173"/>
      <c r="N294" s="173"/>
      <c r="O294" s="173"/>
      <c r="P294" s="174"/>
      <c r="Q294" s="175"/>
      <c r="R294" s="176" t="str">
        <f>IFERROR(Q294/(VLOOKUP(P294,Summary!$A$60:$C$76,2,FALSE))," ")</f>
        <v xml:space="preserve"> </v>
      </c>
      <c r="S294" s="174"/>
      <c r="T294" s="176" t="str">
        <f>IFERROR(S294/(VLOOKUP(P294,Summary!$A$60:$C$76,2,FALSE))," ")</f>
        <v xml:space="preserve"> </v>
      </c>
      <c r="U294" s="177">
        <f t="shared" si="40"/>
        <v>0</v>
      </c>
      <c r="X294" s="179" t="str">
        <f t="shared" si="41"/>
        <v>date not completed</v>
      </c>
      <c r="Y294" s="179" t="str">
        <f t="shared" si="42"/>
        <v>date not completed</v>
      </c>
      <c r="Z294" s="179">
        <f t="shared" si="43"/>
        <v>1</v>
      </c>
      <c r="AA294" s="256">
        <f t="shared" si="44"/>
        <v>0</v>
      </c>
      <c r="AB294" s="256" t="e">
        <f t="shared" si="45"/>
        <v>#VALUE!</v>
      </c>
      <c r="AC294" s="180">
        <v>0</v>
      </c>
      <c r="AD294" s="181">
        <f t="shared" si="46"/>
        <v>0</v>
      </c>
      <c r="AE294" s="665"/>
      <c r="AF294" s="666"/>
      <c r="AG294" s="667"/>
    </row>
    <row r="295" spans="1:33" s="178" customFormat="1" ht="22.5" customHeight="1" x14ac:dyDescent="0.3">
      <c r="A295" s="169">
        <f t="shared" si="39"/>
        <v>289</v>
      </c>
      <c r="B295" s="170"/>
      <c r="C295" s="171"/>
      <c r="D295" s="172"/>
      <c r="E295" s="173"/>
      <c r="F295" s="173"/>
      <c r="G295" s="172"/>
      <c r="H295" s="171"/>
      <c r="I295" s="172"/>
      <c r="J295" s="171"/>
      <c r="K295" s="172"/>
      <c r="L295" s="171"/>
      <c r="M295" s="173"/>
      <c r="N295" s="173"/>
      <c r="O295" s="173"/>
      <c r="P295" s="174"/>
      <c r="Q295" s="175"/>
      <c r="R295" s="176" t="str">
        <f>IFERROR(Q295/(VLOOKUP(P295,Summary!$A$60:$C$76,2,FALSE))," ")</f>
        <v xml:space="preserve"> </v>
      </c>
      <c r="S295" s="174"/>
      <c r="T295" s="176" t="str">
        <f>IFERROR(S295/(VLOOKUP(P295,Summary!$A$60:$C$76,2,FALSE))," ")</f>
        <v xml:space="preserve"> </v>
      </c>
      <c r="U295" s="177">
        <f t="shared" si="40"/>
        <v>0</v>
      </c>
      <c r="X295" s="179" t="str">
        <f t="shared" si="41"/>
        <v>date not completed</v>
      </c>
      <c r="Y295" s="179" t="str">
        <f t="shared" si="42"/>
        <v>date not completed</v>
      </c>
      <c r="Z295" s="179">
        <f t="shared" si="43"/>
        <v>1</v>
      </c>
      <c r="AA295" s="256">
        <f t="shared" si="44"/>
        <v>0</v>
      </c>
      <c r="AB295" s="256" t="e">
        <f t="shared" si="45"/>
        <v>#VALUE!</v>
      </c>
      <c r="AC295" s="180">
        <v>0</v>
      </c>
      <c r="AD295" s="181">
        <f t="shared" si="46"/>
        <v>0</v>
      </c>
      <c r="AE295" s="665"/>
      <c r="AF295" s="666"/>
      <c r="AG295" s="667"/>
    </row>
    <row r="296" spans="1:33" s="178" customFormat="1" ht="22.5" customHeight="1" x14ac:dyDescent="0.3">
      <c r="A296" s="169">
        <f t="shared" si="39"/>
        <v>290</v>
      </c>
      <c r="B296" s="170"/>
      <c r="C296" s="171"/>
      <c r="D296" s="172"/>
      <c r="E296" s="173"/>
      <c r="F296" s="173"/>
      <c r="G296" s="172"/>
      <c r="H296" s="171"/>
      <c r="I296" s="172"/>
      <c r="J296" s="171"/>
      <c r="K296" s="172"/>
      <c r="L296" s="171"/>
      <c r="M296" s="173"/>
      <c r="N296" s="173"/>
      <c r="O296" s="173"/>
      <c r="P296" s="174"/>
      <c r="Q296" s="175"/>
      <c r="R296" s="176" t="str">
        <f>IFERROR(Q296/(VLOOKUP(P296,Summary!$A$60:$C$76,2,FALSE))," ")</f>
        <v xml:space="preserve"> </v>
      </c>
      <c r="S296" s="174"/>
      <c r="T296" s="176" t="str">
        <f>IFERROR(S296/(VLOOKUP(P296,Summary!$A$60:$C$76,2,FALSE))," ")</f>
        <v xml:space="preserve"> </v>
      </c>
      <c r="U296" s="177">
        <f t="shared" si="40"/>
        <v>0</v>
      </c>
      <c r="X296" s="179" t="str">
        <f t="shared" si="41"/>
        <v>date not completed</v>
      </c>
      <c r="Y296" s="179" t="str">
        <f t="shared" si="42"/>
        <v>date not completed</v>
      </c>
      <c r="Z296" s="179">
        <f t="shared" si="43"/>
        <v>1</v>
      </c>
      <c r="AA296" s="256">
        <f t="shared" si="44"/>
        <v>0</v>
      </c>
      <c r="AB296" s="256" t="e">
        <f t="shared" si="45"/>
        <v>#VALUE!</v>
      </c>
      <c r="AC296" s="180">
        <v>0</v>
      </c>
      <c r="AD296" s="181">
        <f t="shared" si="46"/>
        <v>0</v>
      </c>
      <c r="AE296" s="665"/>
      <c r="AF296" s="666"/>
      <c r="AG296" s="667"/>
    </row>
    <row r="297" spans="1:33" s="178" customFormat="1" ht="22.5" customHeight="1" x14ac:dyDescent="0.3">
      <c r="A297" s="169">
        <f t="shared" si="39"/>
        <v>291</v>
      </c>
      <c r="B297" s="170"/>
      <c r="C297" s="171"/>
      <c r="D297" s="172"/>
      <c r="E297" s="173"/>
      <c r="F297" s="173"/>
      <c r="G297" s="172"/>
      <c r="H297" s="171"/>
      <c r="I297" s="172"/>
      <c r="J297" s="171"/>
      <c r="K297" s="172"/>
      <c r="L297" s="171"/>
      <c r="M297" s="173"/>
      <c r="N297" s="173"/>
      <c r="O297" s="173"/>
      <c r="P297" s="174"/>
      <c r="Q297" s="175"/>
      <c r="R297" s="176" t="str">
        <f>IFERROR(Q297/(VLOOKUP(P297,Summary!$A$60:$C$76,2,FALSE))," ")</f>
        <v xml:space="preserve"> </v>
      </c>
      <c r="S297" s="174"/>
      <c r="T297" s="176" t="str">
        <f>IFERROR(S297/(VLOOKUP(P297,Summary!$A$60:$C$76,2,FALSE))," ")</f>
        <v xml:space="preserve"> </v>
      </c>
      <c r="U297" s="177">
        <f t="shared" si="40"/>
        <v>0</v>
      </c>
      <c r="X297" s="179" t="str">
        <f t="shared" si="41"/>
        <v>date not completed</v>
      </c>
      <c r="Y297" s="179" t="str">
        <f t="shared" si="42"/>
        <v>date not completed</v>
      </c>
      <c r="Z297" s="179">
        <f t="shared" si="43"/>
        <v>1</v>
      </c>
      <c r="AA297" s="256">
        <f t="shared" si="44"/>
        <v>0</v>
      </c>
      <c r="AB297" s="256" t="e">
        <f t="shared" si="45"/>
        <v>#VALUE!</v>
      </c>
      <c r="AC297" s="180">
        <v>0</v>
      </c>
      <c r="AD297" s="181">
        <f t="shared" si="46"/>
        <v>0</v>
      </c>
      <c r="AE297" s="665"/>
      <c r="AF297" s="666"/>
      <c r="AG297" s="667"/>
    </row>
    <row r="298" spans="1:33" s="178" customFormat="1" ht="22.5" customHeight="1" x14ac:dyDescent="0.3">
      <c r="A298" s="169">
        <f t="shared" si="39"/>
        <v>292</v>
      </c>
      <c r="B298" s="170"/>
      <c r="C298" s="171"/>
      <c r="D298" s="172"/>
      <c r="E298" s="173"/>
      <c r="F298" s="173"/>
      <c r="G298" s="172"/>
      <c r="H298" s="171"/>
      <c r="I298" s="172"/>
      <c r="J298" s="171"/>
      <c r="K298" s="172"/>
      <c r="L298" s="171"/>
      <c r="M298" s="173"/>
      <c r="N298" s="173"/>
      <c r="O298" s="173"/>
      <c r="P298" s="174"/>
      <c r="Q298" s="175"/>
      <c r="R298" s="176" t="str">
        <f>IFERROR(Q298/(VLOOKUP(P298,Summary!$A$60:$C$76,2,FALSE))," ")</f>
        <v xml:space="preserve"> </v>
      </c>
      <c r="S298" s="174"/>
      <c r="T298" s="176" t="str">
        <f>IFERROR(S298/(VLOOKUP(P298,Summary!$A$60:$C$76,2,FALSE))," ")</f>
        <v xml:space="preserve"> </v>
      </c>
      <c r="U298" s="177">
        <f t="shared" si="40"/>
        <v>0</v>
      </c>
      <c r="X298" s="179" t="str">
        <f t="shared" si="41"/>
        <v>date not completed</v>
      </c>
      <c r="Y298" s="179" t="str">
        <f t="shared" si="42"/>
        <v>date not completed</v>
      </c>
      <c r="Z298" s="179">
        <f t="shared" si="43"/>
        <v>1</v>
      </c>
      <c r="AA298" s="256">
        <f t="shared" si="44"/>
        <v>0</v>
      </c>
      <c r="AB298" s="256" t="e">
        <f t="shared" si="45"/>
        <v>#VALUE!</v>
      </c>
      <c r="AC298" s="180">
        <v>0</v>
      </c>
      <c r="AD298" s="181">
        <f t="shared" si="46"/>
        <v>0</v>
      </c>
      <c r="AE298" s="665"/>
      <c r="AF298" s="666"/>
      <c r="AG298" s="667"/>
    </row>
    <row r="299" spans="1:33" s="178" customFormat="1" ht="22.5" customHeight="1" x14ac:dyDescent="0.3">
      <c r="A299" s="169">
        <f t="shared" si="39"/>
        <v>293</v>
      </c>
      <c r="B299" s="170"/>
      <c r="C299" s="171"/>
      <c r="D299" s="172"/>
      <c r="E299" s="173"/>
      <c r="F299" s="173"/>
      <c r="G299" s="172"/>
      <c r="H299" s="171"/>
      <c r="I299" s="172"/>
      <c r="J299" s="171"/>
      <c r="K299" s="172"/>
      <c r="L299" s="171"/>
      <c r="M299" s="173"/>
      <c r="N299" s="173"/>
      <c r="O299" s="173"/>
      <c r="P299" s="174"/>
      <c r="Q299" s="175"/>
      <c r="R299" s="176" t="str">
        <f>IFERROR(Q299/(VLOOKUP(P299,Summary!$A$60:$C$76,2,FALSE))," ")</f>
        <v xml:space="preserve"> </v>
      </c>
      <c r="S299" s="174"/>
      <c r="T299" s="176" t="str">
        <f>IFERROR(S299/(VLOOKUP(P299,Summary!$A$60:$C$76,2,FALSE))," ")</f>
        <v xml:space="preserve"> </v>
      </c>
      <c r="U299" s="177">
        <f t="shared" si="40"/>
        <v>0</v>
      </c>
      <c r="X299" s="179" t="str">
        <f t="shared" si="41"/>
        <v>date not completed</v>
      </c>
      <c r="Y299" s="179" t="str">
        <f t="shared" si="42"/>
        <v>date not completed</v>
      </c>
      <c r="Z299" s="179">
        <f t="shared" si="43"/>
        <v>1</v>
      </c>
      <c r="AA299" s="256">
        <f t="shared" si="44"/>
        <v>0</v>
      </c>
      <c r="AB299" s="256" t="e">
        <f t="shared" si="45"/>
        <v>#VALUE!</v>
      </c>
      <c r="AC299" s="180">
        <v>0</v>
      </c>
      <c r="AD299" s="181">
        <f t="shared" si="46"/>
        <v>0</v>
      </c>
      <c r="AE299" s="665"/>
      <c r="AF299" s="666"/>
      <c r="AG299" s="667"/>
    </row>
    <row r="300" spans="1:33" s="178" customFormat="1" ht="22.5" customHeight="1" x14ac:dyDescent="0.3">
      <c r="A300" s="169">
        <f t="shared" si="39"/>
        <v>294</v>
      </c>
      <c r="B300" s="170"/>
      <c r="C300" s="171"/>
      <c r="D300" s="172"/>
      <c r="E300" s="173"/>
      <c r="F300" s="173"/>
      <c r="G300" s="172"/>
      <c r="H300" s="171"/>
      <c r="I300" s="172"/>
      <c r="J300" s="171"/>
      <c r="K300" s="172"/>
      <c r="L300" s="171"/>
      <c r="M300" s="173"/>
      <c r="N300" s="173"/>
      <c r="O300" s="173"/>
      <c r="P300" s="174"/>
      <c r="Q300" s="175"/>
      <c r="R300" s="176" t="str">
        <f>IFERROR(Q300/(VLOOKUP(P300,Summary!$A$60:$C$76,2,FALSE))," ")</f>
        <v xml:space="preserve"> </v>
      </c>
      <c r="S300" s="174"/>
      <c r="T300" s="176" t="str">
        <f>IFERROR(S300/(VLOOKUP(P300,Summary!$A$60:$C$76,2,FALSE))," ")</f>
        <v xml:space="preserve"> </v>
      </c>
      <c r="U300" s="177">
        <f t="shared" si="40"/>
        <v>0</v>
      </c>
      <c r="X300" s="179" t="str">
        <f t="shared" si="41"/>
        <v>date not completed</v>
      </c>
      <c r="Y300" s="179" t="str">
        <f t="shared" si="42"/>
        <v>date not completed</v>
      </c>
      <c r="Z300" s="179">
        <f t="shared" si="43"/>
        <v>1</v>
      </c>
      <c r="AA300" s="256">
        <f t="shared" si="44"/>
        <v>0</v>
      </c>
      <c r="AB300" s="256" t="e">
        <f t="shared" si="45"/>
        <v>#VALUE!</v>
      </c>
      <c r="AC300" s="180">
        <v>0</v>
      </c>
      <c r="AD300" s="181">
        <f t="shared" si="46"/>
        <v>0</v>
      </c>
      <c r="AE300" s="665"/>
      <c r="AF300" s="666"/>
      <c r="AG300" s="667"/>
    </row>
    <row r="301" spans="1:33" s="178" customFormat="1" ht="22.5" customHeight="1" x14ac:dyDescent="0.3">
      <c r="A301" s="169">
        <f t="shared" si="39"/>
        <v>295</v>
      </c>
      <c r="B301" s="170"/>
      <c r="C301" s="171"/>
      <c r="D301" s="172"/>
      <c r="E301" s="173"/>
      <c r="F301" s="173"/>
      <c r="G301" s="172"/>
      <c r="H301" s="171"/>
      <c r="I301" s="172"/>
      <c r="J301" s="171"/>
      <c r="K301" s="172"/>
      <c r="L301" s="171"/>
      <c r="M301" s="173"/>
      <c r="N301" s="173"/>
      <c r="O301" s="173"/>
      <c r="P301" s="174"/>
      <c r="Q301" s="175"/>
      <c r="R301" s="176" t="str">
        <f>IFERROR(Q301/(VLOOKUP(P301,Summary!$A$60:$C$76,2,FALSE))," ")</f>
        <v xml:space="preserve"> </v>
      </c>
      <c r="S301" s="174"/>
      <c r="T301" s="176" t="str">
        <f>IFERROR(S301/(VLOOKUP(P301,Summary!$A$60:$C$76,2,FALSE))," ")</f>
        <v xml:space="preserve"> </v>
      </c>
      <c r="U301" s="177">
        <f t="shared" si="40"/>
        <v>0</v>
      </c>
      <c r="X301" s="179" t="str">
        <f t="shared" si="41"/>
        <v>date not completed</v>
      </c>
      <c r="Y301" s="179" t="str">
        <f t="shared" si="42"/>
        <v>date not completed</v>
      </c>
      <c r="Z301" s="179">
        <f t="shared" si="43"/>
        <v>1</v>
      </c>
      <c r="AA301" s="256">
        <f t="shared" si="44"/>
        <v>0</v>
      </c>
      <c r="AB301" s="256" t="e">
        <f t="shared" si="45"/>
        <v>#VALUE!</v>
      </c>
      <c r="AC301" s="180">
        <v>0</v>
      </c>
      <c r="AD301" s="181">
        <f t="shared" si="46"/>
        <v>0</v>
      </c>
      <c r="AE301" s="665"/>
      <c r="AF301" s="666"/>
      <c r="AG301" s="667"/>
    </row>
    <row r="302" spans="1:33" s="178" customFormat="1" ht="22.5" customHeight="1" x14ac:dyDescent="0.3">
      <c r="A302" s="169">
        <f t="shared" si="39"/>
        <v>296</v>
      </c>
      <c r="B302" s="170"/>
      <c r="C302" s="171"/>
      <c r="D302" s="172"/>
      <c r="E302" s="173"/>
      <c r="F302" s="173"/>
      <c r="G302" s="172"/>
      <c r="H302" s="171"/>
      <c r="I302" s="172"/>
      <c r="J302" s="171"/>
      <c r="K302" s="172"/>
      <c r="L302" s="171"/>
      <c r="M302" s="173"/>
      <c r="N302" s="173"/>
      <c r="O302" s="173"/>
      <c r="P302" s="174"/>
      <c r="Q302" s="175"/>
      <c r="R302" s="176" t="str">
        <f>IFERROR(Q302/(VLOOKUP(P302,Summary!$A$60:$C$76,2,FALSE))," ")</f>
        <v xml:space="preserve"> </v>
      </c>
      <c r="S302" s="174"/>
      <c r="T302" s="176" t="str">
        <f>IFERROR(S302/(VLOOKUP(P302,Summary!$A$60:$C$76,2,FALSE))," ")</f>
        <v xml:space="preserve"> </v>
      </c>
      <c r="U302" s="177">
        <f t="shared" si="40"/>
        <v>0</v>
      </c>
      <c r="X302" s="179" t="str">
        <f t="shared" si="41"/>
        <v>date not completed</v>
      </c>
      <c r="Y302" s="179" t="str">
        <f t="shared" si="42"/>
        <v>date not completed</v>
      </c>
      <c r="Z302" s="179">
        <f t="shared" si="43"/>
        <v>1</v>
      </c>
      <c r="AA302" s="256">
        <f t="shared" si="44"/>
        <v>0</v>
      </c>
      <c r="AB302" s="256" t="e">
        <f t="shared" si="45"/>
        <v>#VALUE!</v>
      </c>
      <c r="AC302" s="180">
        <v>0</v>
      </c>
      <c r="AD302" s="181">
        <f t="shared" si="46"/>
        <v>0</v>
      </c>
      <c r="AE302" s="665"/>
      <c r="AF302" s="666"/>
      <c r="AG302" s="667"/>
    </row>
    <row r="303" spans="1:33" s="178" customFormat="1" ht="22.5" customHeight="1" x14ac:dyDescent="0.3">
      <c r="A303" s="169">
        <f t="shared" si="39"/>
        <v>297</v>
      </c>
      <c r="B303" s="170"/>
      <c r="C303" s="171"/>
      <c r="D303" s="172"/>
      <c r="E303" s="173"/>
      <c r="F303" s="173"/>
      <c r="G303" s="172"/>
      <c r="H303" s="171"/>
      <c r="I303" s="172"/>
      <c r="J303" s="171"/>
      <c r="K303" s="172"/>
      <c r="L303" s="171"/>
      <c r="M303" s="173"/>
      <c r="N303" s="173"/>
      <c r="O303" s="173"/>
      <c r="P303" s="174"/>
      <c r="Q303" s="175"/>
      <c r="R303" s="176" t="str">
        <f>IFERROR(Q303/(VLOOKUP(P303,Summary!$A$60:$C$76,2,FALSE))," ")</f>
        <v xml:space="preserve"> </v>
      </c>
      <c r="S303" s="174"/>
      <c r="T303" s="176" t="str">
        <f>IFERROR(S303/(VLOOKUP(P303,Summary!$A$60:$C$76,2,FALSE))," ")</f>
        <v xml:space="preserve"> </v>
      </c>
      <c r="U303" s="177">
        <f t="shared" si="40"/>
        <v>0</v>
      </c>
      <c r="X303" s="179" t="str">
        <f t="shared" si="41"/>
        <v>date not completed</v>
      </c>
      <c r="Y303" s="179" t="str">
        <f t="shared" si="42"/>
        <v>date not completed</v>
      </c>
      <c r="Z303" s="179">
        <f t="shared" si="43"/>
        <v>1</v>
      </c>
      <c r="AA303" s="256">
        <f t="shared" si="44"/>
        <v>0</v>
      </c>
      <c r="AB303" s="256" t="e">
        <f t="shared" si="45"/>
        <v>#VALUE!</v>
      </c>
      <c r="AC303" s="180">
        <v>0</v>
      </c>
      <c r="AD303" s="181">
        <f t="shared" si="46"/>
        <v>0</v>
      </c>
      <c r="AE303" s="665"/>
      <c r="AF303" s="666"/>
      <c r="AG303" s="667"/>
    </row>
    <row r="304" spans="1:33" s="178" customFormat="1" ht="22.5" customHeight="1" x14ac:dyDescent="0.3">
      <c r="A304" s="169">
        <f t="shared" si="39"/>
        <v>298</v>
      </c>
      <c r="B304" s="170"/>
      <c r="C304" s="171"/>
      <c r="D304" s="172"/>
      <c r="E304" s="173"/>
      <c r="F304" s="173"/>
      <c r="G304" s="172"/>
      <c r="H304" s="171"/>
      <c r="I304" s="172"/>
      <c r="J304" s="171"/>
      <c r="K304" s="172"/>
      <c r="L304" s="171"/>
      <c r="M304" s="173"/>
      <c r="N304" s="173"/>
      <c r="O304" s="173"/>
      <c r="P304" s="174"/>
      <c r="Q304" s="175"/>
      <c r="R304" s="176" t="str">
        <f>IFERROR(Q304/(VLOOKUP(P304,Summary!$A$60:$C$76,2,FALSE))," ")</f>
        <v xml:space="preserve"> </v>
      </c>
      <c r="S304" s="174"/>
      <c r="T304" s="176" t="str">
        <f>IFERROR(S304/(VLOOKUP(P304,Summary!$A$60:$C$76,2,FALSE))," ")</f>
        <v xml:space="preserve"> </v>
      </c>
      <c r="U304" s="177">
        <f t="shared" si="40"/>
        <v>0</v>
      </c>
      <c r="X304" s="179" t="str">
        <f t="shared" si="41"/>
        <v>date not completed</v>
      </c>
      <c r="Y304" s="179" t="str">
        <f t="shared" si="42"/>
        <v>date not completed</v>
      </c>
      <c r="Z304" s="179">
        <f t="shared" si="43"/>
        <v>1</v>
      </c>
      <c r="AA304" s="256">
        <f t="shared" si="44"/>
        <v>0</v>
      </c>
      <c r="AB304" s="256" t="e">
        <f t="shared" si="45"/>
        <v>#VALUE!</v>
      </c>
      <c r="AC304" s="180">
        <v>0</v>
      </c>
      <c r="AD304" s="181">
        <f t="shared" si="46"/>
        <v>0</v>
      </c>
      <c r="AE304" s="665"/>
      <c r="AF304" s="666"/>
      <c r="AG304" s="667"/>
    </row>
    <row r="305" spans="1:33" s="178" customFormat="1" ht="22.5" customHeight="1" x14ac:dyDescent="0.3">
      <c r="A305" s="169">
        <f t="shared" si="39"/>
        <v>299</v>
      </c>
      <c r="B305" s="170"/>
      <c r="C305" s="171"/>
      <c r="D305" s="172"/>
      <c r="E305" s="173"/>
      <c r="F305" s="173"/>
      <c r="G305" s="172"/>
      <c r="H305" s="171"/>
      <c r="I305" s="172"/>
      <c r="J305" s="171"/>
      <c r="K305" s="172"/>
      <c r="L305" s="171"/>
      <c r="M305" s="173"/>
      <c r="N305" s="173"/>
      <c r="O305" s="173"/>
      <c r="P305" s="174"/>
      <c r="Q305" s="175"/>
      <c r="R305" s="176" t="str">
        <f>IFERROR(Q305/(VLOOKUP(P305,Summary!$A$60:$C$76,2,FALSE))," ")</f>
        <v xml:space="preserve"> </v>
      </c>
      <c r="S305" s="174"/>
      <c r="T305" s="176" t="str">
        <f>IFERROR(S305/(VLOOKUP(P305,Summary!$A$60:$C$76,2,FALSE))," ")</f>
        <v xml:space="preserve"> </v>
      </c>
      <c r="U305" s="177">
        <f t="shared" si="40"/>
        <v>0</v>
      </c>
      <c r="X305" s="179" t="str">
        <f t="shared" si="41"/>
        <v>date not completed</v>
      </c>
      <c r="Y305" s="179" t="str">
        <f t="shared" si="42"/>
        <v>date not completed</v>
      </c>
      <c r="Z305" s="179">
        <f t="shared" si="43"/>
        <v>1</v>
      </c>
      <c r="AA305" s="256">
        <f t="shared" si="44"/>
        <v>0</v>
      </c>
      <c r="AB305" s="256" t="e">
        <f t="shared" si="45"/>
        <v>#VALUE!</v>
      </c>
      <c r="AC305" s="180">
        <v>0</v>
      </c>
      <c r="AD305" s="181">
        <f t="shared" si="46"/>
        <v>0</v>
      </c>
      <c r="AE305" s="665"/>
      <c r="AF305" s="666"/>
      <c r="AG305" s="667"/>
    </row>
    <row r="306" spans="1:33" s="178" customFormat="1" ht="22.5" customHeight="1" x14ac:dyDescent="0.3">
      <c r="A306" s="169">
        <f t="shared" si="39"/>
        <v>300</v>
      </c>
      <c r="B306" s="170"/>
      <c r="C306" s="171"/>
      <c r="D306" s="172"/>
      <c r="E306" s="173"/>
      <c r="F306" s="173"/>
      <c r="G306" s="172"/>
      <c r="H306" s="171"/>
      <c r="I306" s="172"/>
      <c r="J306" s="171"/>
      <c r="K306" s="172"/>
      <c r="L306" s="171"/>
      <c r="M306" s="173"/>
      <c r="N306" s="173"/>
      <c r="O306" s="173"/>
      <c r="P306" s="174"/>
      <c r="Q306" s="175"/>
      <c r="R306" s="176" t="str">
        <f>IFERROR(Q306/(VLOOKUP(P306,Summary!$A$60:$C$76,2,FALSE))," ")</f>
        <v xml:space="preserve"> </v>
      </c>
      <c r="S306" s="174"/>
      <c r="T306" s="176" t="str">
        <f>IFERROR(S306/(VLOOKUP(P306,Summary!$A$60:$C$76,2,FALSE))," ")</f>
        <v xml:space="preserve"> </v>
      </c>
      <c r="U306" s="177">
        <f t="shared" si="40"/>
        <v>0</v>
      </c>
      <c r="X306" s="179" t="str">
        <f t="shared" si="41"/>
        <v>date not completed</v>
      </c>
      <c r="Y306" s="179" t="str">
        <f t="shared" si="42"/>
        <v>date not completed</v>
      </c>
      <c r="Z306" s="179">
        <f t="shared" si="43"/>
        <v>1</v>
      </c>
      <c r="AA306" s="256">
        <f t="shared" si="44"/>
        <v>0</v>
      </c>
      <c r="AB306" s="256" t="e">
        <f t="shared" si="45"/>
        <v>#VALUE!</v>
      </c>
      <c r="AC306" s="180">
        <v>0</v>
      </c>
      <c r="AD306" s="181">
        <f t="shared" si="46"/>
        <v>0</v>
      </c>
      <c r="AE306" s="665"/>
      <c r="AF306" s="666"/>
      <c r="AG306" s="667"/>
    </row>
    <row r="307" spans="1:33" s="178" customFormat="1" ht="22.5" customHeight="1" x14ac:dyDescent="0.3">
      <c r="A307" s="169">
        <f t="shared" si="39"/>
        <v>301</v>
      </c>
      <c r="B307" s="170"/>
      <c r="C307" s="171"/>
      <c r="D307" s="172"/>
      <c r="E307" s="173"/>
      <c r="F307" s="173"/>
      <c r="G307" s="172"/>
      <c r="H307" s="171"/>
      <c r="I307" s="172"/>
      <c r="J307" s="171"/>
      <c r="K307" s="172"/>
      <c r="L307" s="171"/>
      <c r="M307" s="173"/>
      <c r="N307" s="173"/>
      <c r="O307" s="173"/>
      <c r="P307" s="174"/>
      <c r="Q307" s="175"/>
      <c r="R307" s="176" t="str">
        <f>IFERROR(Q307/(VLOOKUP(P307,Summary!$A$60:$C$76,2,FALSE))," ")</f>
        <v xml:space="preserve"> </v>
      </c>
      <c r="S307" s="174"/>
      <c r="T307" s="176" t="str">
        <f>IFERROR(S307/(VLOOKUP(P307,Summary!$A$60:$C$76,2,FALSE))," ")</f>
        <v xml:space="preserve"> </v>
      </c>
      <c r="U307" s="177">
        <f t="shared" si="40"/>
        <v>0</v>
      </c>
      <c r="X307" s="179" t="str">
        <f t="shared" si="41"/>
        <v>date not completed</v>
      </c>
      <c r="Y307" s="179" t="str">
        <f t="shared" si="42"/>
        <v>date not completed</v>
      </c>
      <c r="Z307" s="179">
        <f t="shared" si="43"/>
        <v>1</v>
      </c>
      <c r="AA307" s="256">
        <f t="shared" si="44"/>
        <v>0</v>
      </c>
      <c r="AB307" s="256" t="e">
        <f t="shared" si="45"/>
        <v>#VALUE!</v>
      </c>
      <c r="AC307" s="180">
        <v>0</v>
      </c>
      <c r="AD307" s="181">
        <f t="shared" si="46"/>
        <v>0</v>
      </c>
      <c r="AE307" s="665"/>
      <c r="AF307" s="666"/>
      <c r="AG307" s="667"/>
    </row>
    <row r="308" spans="1:33" s="178" customFormat="1" ht="22.5" customHeight="1" x14ac:dyDescent="0.3">
      <c r="A308" s="169">
        <f t="shared" si="39"/>
        <v>302</v>
      </c>
      <c r="B308" s="170"/>
      <c r="C308" s="171"/>
      <c r="D308" s="172"/>
      <c r="E308" s="173"/>
      <c r="F308" s="173"/>
      <c r="G308" s="172"/>
      <c r="H308" s="171"/>
      <c r="I308" s="172"/>
      <c r="J308" s="171"/>
      <c r="K308" s="172"/>
      <c r="L308" s="171"/>
      <c r="M308" s="173"/>
      <c r="N308" s="173"/>
      <c r="O308" s="173"/>
      <c r="P308" s="174"/>
      <c r="Q308" s="175"/>
      <c r="R308" s="176" t="str">
        <f>IFERROR(Q308/(VLOOKUP(P308,Summary!$A$60:$C$76,2,FALSE))," ")</f>
        <v xml:space="preserve"> </v>
      </c>
      <c r="S308" s="174"/>
      <c r="T308" s="176" t="str">
        <f>IFERROR(S308/(VLOOKUP(P308,Summary!$A$60:$C$76,2,FALSE))," ")</f>
        <v xml:space="preserve"> </v>
      </c>
      <c r="U308" s="177">
        <f t="shared" si="40"/>
        <v>0</v>
      </c>
      <c r="X308" s="179" t="str">
        <f t="shared" si="41"/>
        <v>date not completed</v>
      </c>
      <c r="Y308" s="179" t="str">
        <f t="shared" si="42"/>
        <v>date not completed</v>
      </c>
      <c r="Z308" s="179">
        <f t="shared" si="43"/>
        <v>1</v>
      </c>
      <c r="AA308" s="256">
        <f t="shared" si="44"/>
        <v>0</v>
      </c>
      <c r="AB308" s="256" t="e">
        <f t="shared" si="45"/>
        <v>#VALUE!</v>
      </c>
      <c r="AC308" s="180">
        <v>0</v>
      </c>
      <c r="AD308" s="181">
        <f t="shared" si="46"/>
        <v>0</v>
      </c>
      <c r="AE308" s="665"/>
      <c r="AF308" s="666"/>
      <c r="AG308" s="667"/>
    </row>
    <row r="309" spans="1:33" s="178" customFormat="1" ht="22.5" customHeight="1" x14ac:dyDescent="0.3">
      <c r="A309" s="169">
        <f t="shared" si="39"/>
        <v>303</v>
      </c>
      <c r="B309" s="170"/>
      <c r="C309" s="171"/>
      <c r="D309" s="172"/>
      <c r="E309" s="173"/>
      <c r="F309" s="173"/>
      <c r="G309" s="172"/>
      <c r="H309" s="171"/>
      <c r="I309" s="172"/>
      <c r="J309" s="171"/>
      <c r="K309" s="172"/>
      <c r="L309" s="171"/>
      <c r="M309" s="173"/>
      <c r="N309" s="173"/>
      <c r="O309" s="173"/>
      <c r="P309" s="174"/>
      <c r="Q309" s="175"/>
      <c r="R309" s="176" t="str">
        <f>IFERROR(Q309/(VLOOKUP(P309,Summary!$A$60:$C$76,2,FALSE))," ")</f>
        <v xml:space="preserve"> </v>
      </c>
      <c r="S309" s="174"/>
      <c r="T309" s="176" t="str">
        <f>IFERROR(S309/(VLOOKUP(P309,Summary!$A$60:$C$76,2,FALSE))," ")</f>
        <v xml:space="preserve"> </v>
      </c>
      <c r="U309" s="177">
        <f t="shared" si="40"/>
        <v>0</v>
      </c>
      <c r="X309" s="179" t="str">
        <f t="shared" si="41"/>
        <v>date not completed</v>
      </c>
      <c r="Y309" s="179" t="str">
        <f t="shared" si="42"/>
        <v>date not completed</v>
      </c>
      <c r="Z309" s="179">
        <f t="shared" si="43"/>
        <v>1</v>
      </c>
      <c r="AA309" s="256">
        <f t="shared" si="44"/>
        <v>0</v>
      </c>
      <c r="AB309" s="256" t="e">
        <f t="shared" si="45"/>
        <v>#VALUE!</v>
      </c>
      <c r="AC309" s="180">
        <v>0</v>
      </c>
      <c r="AD309" s="181">
        <f t="shared" si="46"/>
        <v>0</v>
      </c>
      <c r="AE309" s="665"/>
      <c r="AF309" s="666"/>
      <c r="AG309" s="667"/>
    </row>
    <row r="310" spans="1:33" s="178" customFormat="1" ht="22.5" customHeight="1" x14ac:dyDescent="0.3">
      <c r="A310" s="169">
        <f t="shared" si="39"/>
        <v>304</v>
      </c>
      <c r="B310" s="170"/>
      <c r="C310" s="171"/>
      <c r="D310" s="172"/>
      <c r="E310" s="173"/>
      <c r="F310" s="173"/>
      <c r="G310" s="172"/>
      <c r="H310" s="171"/>
      <c r="I310" s="172"/>
      <c r="J310" s="171"/>
      <c r="K310" s="172"/>
      <c r="L310" s="171"/>
      <c r="M310" s="173"/>
      <c r="N310" s="173"/>
      <c r="O310" s="173"/>
      <c r="P310" s="174"/>
      <c r="Q310" s="175"/>
      <c r="R310" s="176" t="str">
        <f>IFERROR(Q310/(VLOOKUP(P310,Summary!$A$60:$C$76,2,FALSE))," ")</f>
        <v xml:space="preserve"> </v>
      </c>
      <c r="S310" s="174"/>
      <c r="T310" s="176" t="str">
        <f>IFERROR(S310/(VLOOKUP(P310,Summary!$A$60:$C$76,2,FALSE))," ")</f>
        <v xml:space="preserve"> </v>
      </c>
      <c r="U310" s="177">
        <f t="shared" si="40"/>
        <v>0</v>
      </c>
      <c r="X310" s="179" t="str">
        <f t="shared" si="41"/>
        <v>date not completed</v>
      </c>
      <c r="Y310" s="179" t="str">
        <f t="shared" si="42"/>
        <v>date not completed</v>
      </c>
      <c r="Z310" s="179">
        <f t="shared" si="43"/>
        <v>1</v>
      </c>
      <c r="AA310" s="256">
        <f t="shared" si="44"/>
        <v>0</v>
      </c>
      <c r="AB310" s="256" t="e">
        <f t="shared" si="45"/>
        <v>#VALUE!</v>
      </c>
      <c r="AC310" s="180">
        <v>0</v>
      </c>
      <c r="AD310" s="181">
        <f t="shared" si="46"/>
        <v>0</v>
      </c>
      <c r="AE310" s="665"/>
      <c r="AF310" s="666"/>
      <c r="AG310" s="667"/>
    </row>
    <row r="311" spans="1:33" s="178" customFormat="1" ht="22.5" customHeight="1" x14ac:dyDescent="0.3">
      <c r="A311" s="169">
        <f t="shared" si="39"/>
        <v>305</v>
      </c>
      <c r="B311" s="170"/>
      <c r="C311" s="171"/>
      <c r="D311" s="172"/>
      <c r="E311" s="173"/>
      <c r="F311" s="173"/>
      <c r="G311" s="172"/>
      <c r="H311" s="171"/>
      <c r="I311" s="172"/>
      <c r="J311" s="171"/>
      <c r="K311" s="172"/>
      <c r="L311" s="171"/>
      <c r="M311" s="173"/>
      <c r="N311" s="173"/>
      <c r="O311" s="173"/>
      <c r="P311" s="174"/>
      <c r="Q311" s="175"/>
      <c r="R311" s="176" t="str">
        <f>IFERROR(Q311/(VLOOKUP(P311,Summary!$A$60:$C$76,2,FALSE))," ")</f>
        <v xml:space="preserve"> </v>
      </c>
      <c r="S311" s="174"/>
      <c r="T311" s="176" t="str">
        <f>IFERROR(S311/(VLOOKUP(P311,Summary!$A$60:$C$76,2,FALSE))," ")</f>
        <v xml:space="preserve"> </v>
      </c>
      <c r="U311" s="177">
        <f t="shared" si="40"/>
        <v>0</v>
      </c>
      <c r="X311" s="179" t="str">
        <f t="shared" si="41"/>
        <v>date not completed</v>
      </c>
      <c r="Y311" s="179" t="str">
        <f t="shared" si="42"/>
        <v>date not completed</v>
      </c>
      <c r="Z311" s="179">
        <f t="shared" si="43"/>
        <v>1</v>
      </c>
      <c r="AA311" s="256">
        <f t="shared" si="44"/>
        <v>0</v>
      </c>
      <c r="AB311" s="256" t="e">
        <f t="shared" si="45"/>
        <v>#VALUE!</v>
      </c>
      <c r="AC311" s="180">
        <v>0</v>
      </c>
      <c r="AD311" s="181">
        <f t="shared" si="46"/>
        <v>0</v>
      </c>
      <c r="AE311" s="665"/>
      <c r="AF311" s="666"/>
      <c r="AG311" s="667"/>
    </row>
    <row r="312" spans="1:33" s="178" customFormat="1" ht="22.5" customHeight="1" x14ac:dyDescent="0.3">
      <c r="A312" s="169">
        <f t="shared" si="39"/>
        <v>306</v>
      </c>
      <c r="B312" s="170"/>
      <c r="C312" s="171"/>
      <c r="D312" s="172"/>
      <c r="E312" s="173"/>
      <c r="F312" s="173"/>
      <c r="G312" s="172"/>
      <c r="H312" s="171"/>
      <c r="I312" s="172"/>
      <c r="J312" s="171"/>
      <c r="K312" s="172"/>
      <c r="L312" s="171"/>
      <c r="M312" s="173"/>
      <c r="N312" s="173"/>
      <c r="O312" s="173"/>
      <c r="P312" s="174"/>
      <c r="Q312" s="175"/>
      <c r="R312" s="176" t="str">
        <f>IFERROR(Q312/(VLOOKUP(P312,Summary!$A$60:$C$76,2,FALSE))," ")</f>
        <v xml:space="preserve"> </v>
      </c>
      <c r="S312" s="174"/>
      <c r="T312" s="176" t="str">
        <f>IFERROR(S312/(VLOOKUP(P312,Summary!$A$60:$C$76,2,FALSE))," ")</f>
        <v xml:space="preserve"> </v>
      </c>
      <c r="U312" s="177">
        <f t="shared" si="40"/>
        <v>0</v>
      </c>
      <c r="X312" s="179" t="str">
        <f t="shared" si="41"/>
        <v>date not completed</v>
      </c>
      <c r="Y312" s="179" t="str">
        <f t="shared" si="42"/>
        <v>date not completed</v>
      </c>
      <c r="Z312" s="179">
        <f t="shared" si="43"/>
        <v>1</v>
      </c>
      <c r="AA312" s="256">
        <f t="shared" si="44"/>
        <v>0</v>
      </c>
      <c r="AB312" s="256" t="e">
        <f t="shared" si="45"/>
        <v>#VALUE!</v>
      </c>
      <c r="AC312" s="180">
        <v>0</v>
      </c>
      <c r="AD312" s="181">
        <f t="shared" si="46"/>
        <v>0</v>
      </c>
      <c r="AE312" s="665"/>
      <c r="AF312" s="666"/>
      <c r="AG312" s="667"/>
    </row>
    <row r="313" spans="1:33" s="178" customFormat="1" ht="22.5" customHeight="1" x14ac:dyDescent="0.3">
      <c r="A313" s="169">
        <f t="shared" si="39"/>
        <v>307</v>
      </c>
      <c r="B313" s="170"/>
      <c r="C313" s="171"/>
      <c r="D313" s="172"/>
      <c r="E313" s="173"/>
      <c r="F313" s="173"/>
      <c r="G313" s="172"/>
      <c r="H313" s="171"/>
      <c r="I313" s="172"/>
      <c r="J313" s="171"/>
      <c r="K313" s="172"/>
      <c r="L313" s="171"/>
      <c r="M313" s="173"/>
      <c r="N313" s="173"/>
      <c r="O313" s="173"/>
      <c r="P313" s="174"/>
      <c r="Q313" s="175"/>
      <c r="R313" s="176" t="str">
        <f>IFERROR(Q313/(VLOOKUP(P313,Summary!$A$60:$C$76,2,FALSE))," ")</f>
        <v xml:space="preserve"> </v>
      </c>
      <c r="S313" s="174"/>
      <c r="T313" s="176" t="str">
        <f>IFERROR(S313/(VLOOKUP(P313,Summary!$A$60:$C$76,2,FALSE))," ")</f>
        <v xml:space="preserve"> </v>
      </c>
      <c r="U313" s="177">
        <f t="shared" si="40"/>
        <v>0</v>
      </c>
      <c r="X313" s="179" t="str">
        <f t="shared" si="41"/>
        <v>date not completed</v>
      </c>
      <c r="Y313" s="179" t="str">
        <f t="shared" si="42"/>
        <v>date not completed</v>
      </c>
      <c r="Z313" s="179">
        <f t="shared" si="43"/>
        <v>1</v>
      </c>
      <c r="AA313" s="256">
        <f t="shared" si="44"/>
        <v>0</v>
      </c>
      <c r="AB313" s="256" t="e">
        <f t="shared" si="45"/>
        <v>#VALUE!</v>
      </c>
      <c r="AC313" s="180">
        <v>0</v>
      </c>
      <c r="AD313" s="181">
        <f t="shared" si="46"/>
        <v>0</v>
      </c>
      <c r="AE313" s="665"/>
      <c r="AF313" s="666"/>
      <c r="AG313" s="667"/>
    </row>
    <row r="314" spans="1:33" s="178" customFormat="1" ht="22.5" customHeight="1" x14ac:dyDescent="0.3">
      <c r="A314" s="169">
        <f t="shared" si="39"/>
        <v>308</v>
      </c>
      <c r="B314" s="170"/>
      <c r="C314" s="171"/>
      <c r="D314" s="172"/>
      <c r="E314" s="173"/>
      <c r="F314" s="173"/>
      <c r="G314" s="172"/>
      <c r="H314" s="171"/>
      <c r="I314" s="172"/>
      <c r="J314" s="171"/>
      <c r="K314" s="172"/>
      <c r="L314" s="171"/>
      <c r="M314" s="173"/>
      <c r="N314" s="173"/>
      <c r="O314" s="173"/>
      <c r="P314" s="174"/>
      <c r="Q314" s="175"/>
      <c r="R314" s="176" t="str">
        <f>IFERROR(Q314/(VLOOKUP(P314,Summary!$A$60:$C$76,2,FALSE))," ")</f>
        <v xml:space="preserve"> </v>
      </c>
      <c r="S314" s="174"/>
      <c r="T314" s="176" t="str">
        <f>IFERROR(S314/(VLOOKUP(P314,Summary!$A$60:$C$76,2,FALSE))," ")</f>
        <v xml:space="preserve"> </v>
      </c>
      <c r="U314" s="177">
        <f t="shared" si="40"/>
        <v>0</v>
      </c>
      <c r="X314" s="179" t="str">
        <f t="shared" si="41"/>
        <v>date not completed</v>
      </c>
      <c r="Y314" s="179" t="str">
        <f t="shared" si="42"/>
        <v>date not completed</v>
      </c>
      <c r="Z314" s="179">
        <f t="shared" si="43"/>
        <v>1</v>
      </c>
      <c r="AA314" s="256">
        <f t="shared" si="44"/>
        <v>0</v>
      </c>
      <c r="AB314" s="256" t="e">
        <f t="shared" si="45"/>
        <v>#VALUE!</v>
      </c>
      <c r="AC314" s="180">
        <v>0</v>
      </c>
      <c r="AD314" s="181">
        <f t="shared" si="46"/>
        <v>0</v>
      </c>
      <c r="AE314" s="665"/>
      <c r="AF314" s="666"/>
      <c r="AG314" s="667"/>
    </row>
    <row r="315" spans="1:33" s="178" customFormat="1" ht="22.5" customHeight="1" x14ac:dyDescent="0.3">
      <c r="A315" s="169">
        <f t="shared" si="39"/>
        <v>309</v>
      </c>
      <c r="B315" s="170"/>
      <c r="C315" s="171"/>
      <c r="D315" s="172"/>
      <c r="E315" s="173"/>
      <c r="F315" s="173"/>
      <c r="G315" s="172"/>
      <c r="H315" s="171"/>
      <c r="I315" s="172"/>
      <c r="J315" s="171"/>
      <c r="K315" s="172"/>
      <c r="L315" s="171"/>
      <c r="M315" s="173"/>
      <c r="N315" s="173"/>
      <c r="O315" s="173"/>
      <c r="P315" s="174"/>
      <c r="Q315" s="175"/>
      <c r="R315" s="176" t="str">
        <f>IFERROR(Q315/(VLOOKUP(P315,Summary!$A$60:$C$76,2,FALSE))," ")</f>
        <v xml:space="preserve"> </v>
      </c>
      <c r="S315" s="174"/>
      <c r="T315" s="176" t="str">
        <f>IFERROR(S315/(VLOOKUP(P315,Summary!$A$60:$C$76,2,FALSE))," ")</f>
        <v xml:space="preserve"> </v>
      </c>
      <c r="U315" s="177">
        <f t="shared" si="40"/>
        <v>0</v>
      </c>
      <c r="X315" s="179" t="str">
        <f t="shared" si="41"/>
        <v>date not completed</v>
      </c>
      <c r="Y315" s="179" t="str">
        <f t="shared" si="42"/>
        <v>date not completed</v>
      </c>
      <c r="Z315" s="179">
        <f t="shared" si="43"/>
        <v>1</v>
      </c>
      <c r="AA315" s="256">
        <f t="shared" si="44"/>
        <v>0</v>
      </c>
      <c r="AB315" s="256" t="e">
        <f t="shared" si="45"/>
        <v>#VALUE!</v>
      </c>
      <c r="AC315" s="180">
        <v>0</v>
      </c>
      <c r="AD315" s="181">
        <f t="shared" si="46"/>
        <v>0</v>
      </c>
      <c r="AE315" s="665"/>
      <c r="AF315" s="666"/>
      <c r="AG315" s="667"/>
    </row>
    <row r="316" spans="1:33" s="178" customFormat="1" ht="22.5" customHeight="1" x14ac:dyDescent="0.3">
      <c r="A316" s="169">
        <f t="shared" si="39"/>
        <v>310</v>
      </c>
      <c r="B316" s="170"/>
      <c r="C316" s="171"/>
      <c r="D316" s="172"/>
      <c r="E316" s="173"/>
      <c r="F316" s="173"/>
      <c r="G316" s="172"/>
      <c r="H316" s="171"/>
      <c r="I316" s="172"/>
      <c r="J316" s="171"/>
      <c r="K316" s="172"/>
      <c r="L316" s="171"/>
      <c r="M316" s="173"/>
      <c r="N316" s="173"/>
      <c r="O316" s="173"/>
      <c r="P316" s="174"/>
      <c r="Q316" s="175"/>
      <c r="R316" s="176" t="str">
        <f>IFERROR(Q316/(VLOOKUP(P316,Summary!$A$60:$C$76,2,FALSE))," ")</f>
        <v xml:space="preserve"> </v>
      </c>
      <c r="S316" s="174"/>
      <c r="T316" s="176" t="str">
        <f>IFERROR(S316/(VLOOKUP(P316,Summary!$A$60:$C$76,2,FALSE))," ")</f>
        <v xml:space="preserve"> </v>
      </c>
      <c r="U316" s="177">
        <f t="shared" si="40"/>
        <v>0</v>
      </c>
      <c r="X316" s="179" t="str">
        <f t="shared" si="41"/>
        <v>date not completed</v>
      </c>
      <c r="Y316" s="179" t="str">
        <f t="shared" si="42"/>
        <v>date not completed</v>
      </c>
      <c r="Z316" s="179">
        <f t="shared" si="43"/>
        <v>1</v>
      </c>
      <c r="AA316" s="256">
        <f t="shared" si="44"/>
        <v>0</v>
      </c>
      <c r="AB316" s="256" t="e">
        <f t="shared" si="45"/>
        <v>#VALUE!</v>
      </c>
      <c r="AC316" s="180">
        <v>0</v>
      </c>
      <c r="AD316" s="181">
        <f t="shared" si="46"/>
        <v>0</v>
      </c>
      <c r="AE316" s="665"/>
      <c r="AF316" s="666"/>
      <c r="AG316" s="667"/>
    </row>
    <row r="317" spans="1:33" s="178" customFormat="1" ht="22.5" customHeight="1" x14ac:dyDescent="0.3">
      <c r="A317" s="169">
        <f t="shared" si="39"/>
        <v>311</v>
      </c>
      <c r="B317" s="170"/>
      <c r="C317" s="171"/>
      <c r="D317" s="172"/>
      <c r="E317" s="173"/>
      <c r="F317" s="173"/>
      <c r="G317" s="172"/>
      <c r="H317" s="171"/>
      <c r="I317" s="172"/>
      <c r="J317" s="171"/>
      <c r="K317" s="172"/>
      <c r="L317" s="171"/>
      <c r="M317" s="173"/>
      <c r="N317" s="173"/>
      <c r="O317" s="173"/>
      <c r="P317" s="174"/>
      <c r="Q317" s="175"/>
      <c r="R317" s="176" t="str">
        <f>IFERROR(Q317/(VLOOKUP(P317,Summary!$A$60:$C$76,2,FALSE))," ")</f>
        <v xml:space="preserve"> </v>
      </c>
      <c r="S317" s="174"/>
      <c r="T317" s="176" t="str">
        <f>IFERROR(S317/(VLOOKUP(P317,Summary!$A$60:$C$76,2,FALSE))," ")</f>
        <v xml:space="preserve"> </v>
      </c>
      <c r="U317" s="177">
        <f t="shared" si="40"/>
        <v>0</v>
      </c>
      <c r="X317" s="179" t="str">
        <f t="shared" si="41"/>
        <v>date not completed</v>
      </c>
      <c r="Y317" s="179" t="str">
        <f t="shared" si="42"/>
        <v>date not completed</v>
      </c>
      <c r="Z317" s="179">
        <f t="shared" si="43"/>
        <v>1</v>
      </c>
      <c r="AA317" s="256">
        <f t="shared" si="44"/>
        <v>0</v>
      </c>
      <c r="AB317" s="256" t="e">
        <f t="shared" si="45"/>
        <v>#VALUE!</v>
      </c>
      <c r="AC317" s="180">
        <v>0</v>
      </c>
      <c r="AD317" s="181">
        <f t="shared" si="46"/>
        <v>0</v>
      </c>
      <c r="AE317" s="665"/>
      <c r="AF317" s="666"/>
      <c r="AG317" s="667"/>
    </row>
    <row r="318" spans="1:33" s="178" customFormat="1" ht="22.5" customHeight="1" x14ac:dyDescent="0.3">
      <c r="A318" s="169">
        <f t="shared" si="39"/>
        <v>312</v>
      </c>
      <c r="B318" s="170"/>
      <c r="C318" s="171"/>
      <c r="D318" s="172"/>
      <c r="E318" s="173"/>
      <c r="F318" s="173"/>
      <c r="G318" s="172"/>
      <c r="H318" s="171"/>
      <c r="I318" s="172"/>
      <c r="J318" s="171"/>
      <c r="K318" s="172"/>
      <c r="L318" s="171"/>
      <c r="M318" s="173"/>
      <c r="N318" s="173"/>
      <c r="O318" s="173"/>
      <c r="P318" s="174"/>
      <c r="Q318" s="175"/>
      <c r="R318" s="176" t="str">
        <f>IFERROR(Q318/(VLOOKUP(P318,Summary!$A$60:$C$76,2,FALSE))," ")</f>
        <v xml:space="preserve"> </v>
      </c>
      <c r="S318" s="174"/>
      <c r="T318" s="176" t="str">
        <f>IFERROR(S318/(VLOOKUP(P318,Summary!$A$60:$C$76,2,FALSE))," ")</f>
        <v xml:space="preserve"> </v>
      </c>
      <c r="U318" s="177">
        <f t="shared" si="40"/>
        <v>0</v>
      </c>
      <c r="X318" s="179" t="str">
        <f t="shared" si="41"/>
        <v>date not completed</v>
      </c>
      <c r="Y318" s="179" t="str">
        <f t="shared" si="42"/>
        <v>date not completed</v>
      </c>
      <c r="Z318" s="179">
        <f t="shared" si="43"/>
        <v>1</v>
      </c>
      <c r="AA318" s="256">
        <f t="shared" si="44"/>
        <v>0</v>
      </c>
      <c r="AB318" s="256" t="e">
        <f t="shared" si="45"/>
        <v>#VALUE!</v>
      </c>
      <c r="AC318" s="180">
        <v>0</v>
      </c>
      <c r="AD318" s="181">
        <f t="shared" si="46"/>
        <v>0</v>
      </c>
      <c r="AE318" s="665"/>
      <c r="AF318" s="666"/>
      <c r="AG318" s="667"/>
    </row>
    <row r="319" spans="1:33" s="178" customFormat="1" ht="22.5" customHeight="1" x14ac:dyDescent="0.3">
      <c r="A319" s="169">
        <f t="shared" si="39"/>
        <v>313</v>
      </c>
      <c r="B319" s="170"/>
      <c r="C319" s="171"/>
      <c r="D319" s="172"/>
      <c r="E319" s="173"/>
      <c r="F319" s="173"/>
      <c r="G319" s="172"/>
      <c r="H319" s="171"/>
      <c r="I319" s="172"/>
      <c r="J319" s="171"/>
      <c r="K319" s="172"/>
      <c r="L319" s="171"/>
      <c r="M319" s="173"/>
      <c r="N319" s="173"/>
      <c r="O319" s="173"/>
      <c r="P319" s="174"/>
      <c r="Q319" s="175"/>
      <c r="R319" s="176" t="str">
        <f>IFERROR(Q319/(VLOOKUP(P319,Summary!$A$60:$C$76,2,FALSE))," ")</f>
        <v xml:space="preserve"> </v>
      </c>
      <c r="S319" s="174"/>
      <c r="T319" s="176" t="str">
        <f>IFERROR(S319/(VLOOKUP(P319,Summary!$A$60:$C$76,2,FALSE))," ")</f>
        <v xml:space="preserve"> </v>
      </c>
      <c r="U319" s="177">
        <f t="shared" si="40"/>
        <v>0</v>
      </c>
      <c r="X319" s="179" t="str">
        <f t="shared" si="41"/>
        <v>date not completed</v>
      </c>
      <c r="Y319" s="179" t="str">
        <f t="shared" si="42"/>
        <v>date not completed</v>
      </c>
      <c r="Z319" s="179">
        <f t="shared" si="43"/>
        <v>1</v>
      </c>
      <c r="AA319" s="256">
        <f t="shared" si="44"/>
        <v>0</v>
      </c>
      <c r="AB319" s="256" t="e">
        <f t="shared" si="45"/>
        <v>#VALUE!</v>
      </c>
      <c r="AC319" s="180">
        <v>0</v>
      </c>
      <c r="AD319" s="181">
        <f t="shared" si="46"/>
        <v>0</v>
      </c>
      <c r="AE319" s="665"/>
      <c r="AF319" s="666"/>
      <c r="AG319" s="667"/>
    </row>
    <row r="320" spans="1:33" s="178" customFormat="1" ht="22.5" customHeight="1" x14ac:dyDescent="0.3">
      <c r="A320" s="169">
        <f t="shared" si="39"/>
        <v>314</v>
      </c>
      <c r="B320" s="170"/>
      <c r="C320" s="171"/>
      <c r="D320" s="172"/>
      <c r="E320" s="173"/>
      <c r="F320" s="173"/>
      <c r="G320" s="172"/>
      <c r="H320" s="171"/>
      <c r="I320" s="172"/>
      <c r="J320" s="171"/>
      <c r="K320" s="172"/>
      <c r="L320" s="171"/>
      <c r="M320" s="173"/>
      <c r="N320" s="173"/>
      <c r="O320" s="173"/>
      <c r="P320" s="174"/>
      <c r="Q320" s="175"/>
      <c r="R320" s="176" t="str">
        <f>IFERROR(Q320/(VLOOKUP(P320,Summary!$A$60:$C$76,2,FALSE))," ")</f>
        <v xml:space="preserve"> </v>
      </c>
      <c r="S320" s="174"/>
      <c r="T320" s="176" t="str">
        <f>IFERROR(S320/(VLOOKUP(P320,Summary!$A$60:$C$76,2,FALSE))," ")</f>
        <v xml:space="preserve"> </v>
      </c>
      <c r="U320" s="177">
        <f t="shared" si="40"/>
        <v>0</v>
      </c>
      <c r="X320" s="179" t="str">
        <f t="shared" si="41"/>
        <v>date not completed</v>
      </c>
      <c r="Y320" s="179" t="str">
        <f t="shared" si="42"/>
        <v>date not completed</v>
      </c>
      <c r="Z320" s="179">
        <f t="shared" si="43"/>
        <v>1</v>
      </c>
      <c r="AA320" s="256">
        <f t="shared" si="44"/>
        <v>0</v>
      </c>
      <c r="AB320" s="256" t="e">
        <f t="shared" si="45"/>
        <v>#VALUE!</v>
      </c>
      <c r="AC320" s="180">
        <v>0</v>
      </c>
      <c r="AD320" s="181">
        <f t="shared" si="46"/>
        <v>0</v>
      </c>
      <c r="AE320" s="665"/>
      <c r="AF320" s="666"/>
      <c r="AG320" s="667"/>
    </row>
    <row r="321" spans="1:33" s="178" customFormat="1" ht="22.5" customHeight="1" x14ac:dyDescent="0.3">
      <c r="A321" s="169">
        <f t="shared" si="39"/>
        <v>315</v>
      </c>
      <c r="B321" s="170"/>
      <c r="C321" s="171"/>
      <c r="D321" s="172"/>
      <c r="E321" s="173"/>
      <c r="F321" s="173"/>
      <c r="G321" s="172"/>
      <c r="H321" s="171"/>
      <c r="I321" s="172"/>
      <c r="J321" s="171"/>
      <c r="K321" s="172"/>
      <c r="L321" s="171"/>
      <c r="M321" s="173"/>
      <c r="N321" s="173"/>
      <c r="O321" s="173"/>
      <c r="P321" s="174"/>
      <c r="Q321" s="175"/>
      <c r="R321" s="176" t="str">
        <f>IFERROR(Q321/(VLOOKUP(P321,Summary!$A$60:$C$76,2,FALSE))," ")</f>
        <v xml:space="preserve"> </v>
      </c>
      <c r="S321" s="174"/>
      <c r="T321" s="176" t="str">
        <f>IFERROR(S321/(VLOOKUP(P321,Summary!$A$60:$C$76,2,FALSE))," ")</f>
        <v xml:space="preserve"> </v>
      </c>
      <c r="U321" s="177">
        <f t="shared" si="40"/>
        <v>0</v>
      </c>
      <c r="X321" s="179" t="str">
        <f t="shared" si="41"/>
        <v>date not completed</v>
      </c>
      <c r="Y321" s="179" t="str">
        <f t="shared" si="42"/>
        <v>date not completed</v>
      </c>
      <c r="Z321" s="179">
        <f t="shared" si="43"/>
        <v>1</v>
      </c>
      <c r="AA321" s="256">
        <f t="shared" si="44"/>
        <v>0</v>
      </c>
      <c r="AB321" s="256" t="e">
        <f t="shared" si="45"/>
        <v>#VALUE!</v>
      </c>
      <c r="AC321" s="180">
        <v>0</v>
      </c>
      <c r="AD321" s="181">
        <f t="shared" si="46"/>
        <v>0</v>
      </c>
      <c r="AE321" s="665"/>
      <c r="AF321" s="666"/>
      <c r="AG321" s="667"/>
    </row>
    <row r="322" spans="1:33" s="178" customFormat="1" ht="22.5" customHeight="1" x14ac:dyDescent="0.3">
      <c r="A322" s="169">
        <f t="shared" si="39"/>
        <v>316</v>
      </c>
      <c r="B322" s="170"/>
      <c r="C322" s="171"/>
      <c r="D322" s="172"/>
      <c r="E322" s="173"/>
      <c r="F322" s="173"/>
      <c r="G322" s="172"/>
      <c r="H322" s="171"/>
      <c r="I322" s="172"/>
      <c r="J322" s="171"/>
      <c r="K322" s="172"/>
      <c r="L322" s="171"/>
      <c r="M322" s="173"/>
      <c r="N322" s="173"/>
      <c r="O322" s="173"/>
      <c r="P322" s="174"/>
      <c r="Q322" s="175"/>
      <c r="R322" s="176" t="str">
        <f>IFERROR(Q322/(VLOOKUP(P322,Summary!$A$60:$C$76,2,FALSE))," ")</f>
        <v xml:space="preserve"> </v>
      </c>
      <c r="S322" s="174"/>
      <c r="T322" s="176" t="str">
        <f>IFERROR(S322/(VLOOKUP(P322,Summary!$A$60:$C$76,2,FALSE))," ")</f>
        <v xml:space="preserve"> </v>
      </c>
      <c r="U322" s="177">
        <f t="shared" si="40"/>
        <v>0</v>
      </c>
      <c r="X322" s="179" t="str">
        <f t="shared" si="41"/>
        <v>date not completed</v>
      </c>
      <c r="Y322" s="179" t="str">
        <f t="shared" si="42"/>
        <v>date not completed</v>
      </c>
      <c r="Z322" s="179">
        <f t="shared" si="43"/>
        <v>1</v>
      </c>
      <c r="AA322" s="256">
        <f t="shared" si="44"/>
        <v>0</v>
      </c>
      <c r="AB322" s="256" t="e">
        <f t="shared" si="45"/>
        <v>#VALUE!</v>
      </c>
      <c r="AC322" s="180">
        <v>0</v>
      </c>
      <c r="AD322" s="181">
        <f t="shared" si="46"/>
        <v>0</v>
      </c>
      <c r="AE322" s="665"/>
      <c r="AF322" s="666"/>
      <c r="AG322" s="667"/>
    </row>
    <row r="323" spans="1:33" s="178" customFormat="1" ht="22.5" customHeight="1" x14ac:dyDescent="0.3">
      <c r="A323" s="169">
        <f t="shared" si="39"/>
        <v>317</v>
      </c>
      <c r="B323" s="170"/>
      <c r="C323" s="171"/>
      <c r="D323" s="172"/>
      <c r="E323" s="173"/>
      <c r="F323" s="173"/>
      <c r="G323" s="172"/>
      <c r="H323" s="171"/>
      <c r="I323" s="172"/>
      <c r="J323" s="171"/>
      <c r="K323" s="172"/>
      <c r="L323" s="171"/>
      <c r="M323" s="173"/>
      <c r="N323" s="173"/>
      <c r="O323" s="173"/>
      <c r="P323" s="174"/>
      <c r="Q323" s="175"/>
      <c r="R323" s="176" t="str">
        <f>IFERROR(Q323/(VLOOKUP(P323,Summary!$A$60:$C$76,2,FALSE))," ")</f>
        <v xml:space="preserve"> </v>
      </c>
      <c r="S323" s="174"/>
      <c r="T323" s="176" t="str">
        <f>IFERROR(S323/(VLOOKUP(P323,Summary!$A$60:$C$76,2,FALSE))," ")</f>
        <v xml:space="preserve"> </v>
      </c>
      <c r="U323" s="177">
        <f t="shared" si="40"/>
        <v>0</v>
      </c>
      <c r="X323" s="179" t="str">
        <f t="shared" si="41"/>
        <v>date not completed</v>
      </c>
      <c r="Y323" s="179" t="str">
        <f t="shared" si="42"/>
        <v>date not completed</v>
      </c>
      <c r="Z323" s="179">
        <f t="shared" si="43"/>
        <v>1</v>
      </c>
      <c r="AA323" s="256">
        <f t="shared" si="44"/>
        <v>0</v>
      </c>
      <c r="AB323" s="256" t="e">
        <f t="shared" si="45"/>
        <v>#VALUE!</v>
      </c>
      <c r="AC323" s="180">
        <v>0</v>
      </c>
      <c r="AD323" s="181">
        <f t="shared" si="46"/>
        <v>0</v>
      </c>
      <c r="AE323" s="665"/>
      <c r="AF323" s="666"/>
      <c r="AG323" s="667"/>
    </row>
    <row r="324" spans="1:33" s="178" customFormat="1" ht="22.5" customHeight="1" x14ac:dyDescent="0.3">
      <c r="A324" s="169">
        <f t="shared" si="39"/>
        <v>318</v>
      </c>
      <c r="B324" s="170"/>
      <c r="C324" s="171"/>
      <c r="D324" s="172"/>
      <c r="E324" s="173"/>
      <c r="F324" s="173"/>
      <c r="G324" s="172"/>
      <c r="H324" s="171"/>
      <c r="I324" s="172"/>
      <c r="J324" s="171"/>
      <c r="K324" s="172"/>
      <c r="L324" s="171"/>
      <c r="M324" s="173"/>
      <c r="N324" s="173"/>
      <c r="O324" s="173"/>
      <c r="P324" s="174"/>
      <c r="Q324" s="175"/>
      <c r="R324" s="176" t="str">
        <f>IFERROR(Q324/(VLOOKUP(P324,Summary!$A$60:$C$76,2,FALSE))," ")</f>
        <v xml:space="preserve"> </v>
      </c>
      <c r="S324" s="174"/>
      <c r="T324" s="176" t="str">
        <f>IFERROR(S324/(VLOOKUP(P324,Summary!$A$60:$C$76,2,FALSE))," ")</f>
        <v xml:space="preserve"> </v>
      </c>
      <c r="U324" s="177">
        <f t="shared" si="40"/>
        <v>0</v>
      </c>
      <c r="X324" s="179" t="str">
        <f t="shared" si="41"/>
        <v>date not completed</v>
      </c>
      <c r="Y324" s="179" t="str">
        <f t="shared" si="42"/>
        <v>date not completed</v>
      </c>
      <c r="Z324" s="179">
        <f t="shared" si="43"/>
        <v>1</v>
      </c>
      <c r="AA324" s="256">
        <f t="shared" si="44"/>
        <v>0</v>
      </c>
      <c r="AB324" s="256" t="e">
        <f t="shared" si="45"/>
        <v>#VALUE!</v>
      </c>
      <c r="AC324" s="180">
        <v>0</v>
      </c>
      <c r="AD324" s="181">
        <f t="shared" si="46"/>
        <v>0</v>
      </c>
      <c r="AE324" s="665"/>
      <c r="AF324" s="666"/>
      <c r="AG324" s="667"/>
    </row>
    <row r="325" spans="1:33" s="178" customFormat="1" ht="22.5" customHeight="1" x14ac:dyDescent="0.3">
      <c r="A325" s="169">
        <f t="shared" si="39"/>
        <v>319</v>
      </c>
      <c r="B325" s="170"/>
      <c r="C325" s="171"/>
      <c r="D325" s="172"/>
      <c r="E325" s="173"/>
      <c r="F325" s="173"/>
      <c r="G325" s="172"/>
      <c r="H325" s="171"/>
      <c r="I325" s="172"/>
      <c r="J325" s="171"/>
      <c r="K325" s="172"/>
      <c r="L325" s="171"/>
      <c r="M325" s="173"/>
      <c r="N325" s="173"/>
      <c r="O325" s="173"/>
      <c r="P325" s="174"/>
      <c r="Q325" s="175"/>
      <c r="R325" s="176" t="str">
        <f>IFERROR(Q325/(VLOOKUP(P325,Summary!$A$60:$C$76,2,FALSE))," ")</f>
        <v xml:space="preserve"> </v>
      </c>
      <c r="S325" s="174"/>
      <c r="T325" s="176" t="str">
        <f>IFERROR(S325/(VLOOKUP(P325,Summary!$A$60:$C$76,2,FALSE))," ")</f>
        <v xml:space="preserve"> </v>
      </c>
      <c r="U325" s="177">
        <f t="shared" si="40"/>
        <v>0</v>
      </c>
      <c r="X325" s="179" t="str">
        <f t="shared" si="41"/>
        <v>date not completed</v>
      </c>
      <c r="Y325" s="179" t="str">
        <f t="shared" si="42"/>
        <v>date not completed</v>
      </c>
      <c r="Z325" s="179">
        <f t="shared" si="43"/>
        <v>1</v>
      </c>
      <c r="AA325" s="256">
        <f t="shared" si="44"/>
        <v>0</v>
      </c>
      <c r="AB325" s="256" t="e">
        <f t="shared" si="45"/>
        <v>#VALUE!</v>
      </c>
      <c r="AC325" s="180">
        <v>0</v>
      </c>
      <c r="AD325" s="181">
        <f t="shared" si="46"/>
        <v>0</v>
      </c>
      <c r="AE325" s="665"/>
      <c r="AF325" s="666"/>
      <c r="AG325" s="667"/>
    </row>
    <row r="326" spans="1:33" s="178" customFormat="1" ht="22.5" customHeight="1" x14ac:dyDescent="0.3">
      <c r="A326" s="169">
        <f t="shared" si="39"/>
        <v>320</v>
      </c>
      <c r="B326" s="170"/>
      <c r="C326" s="171"/>
      <c r="D326" s="172"/>
      <c r="E326" s="173"/>
      <c r="F326" s="173"/>
      <c r="G326" s="172"/>
      <c r="H326" s="171"/>
      <c r="I326" s="172"/>
      <c r="J326" s="171"/>
      <c r="K326" s="172"/>
      <c r="L326" s="171"/>
      <c r="M326" s="173"/>
      <c r="N326" s="173"/>
      <c r="O326" s="173"/>
      <c r="P326" s="174"/>
      <c r="Q326" s="175"/>
      <c r="R326" s="176" t="str">
        <f>IFERROR(Q326/(VLOOKUP(P326,Summary!$A$60:$C$76,2,FALSE))," ")</f>
        <v xml:space="preserve"> </v>
      </c>
      <c r="S326" s="174"/>
      <c r="T326" s="176" t="str">
        <f>IFERROR(S326/(VLOOKUP(P326,Summary!$A$60:$C$76,2,FALSE))," ")</f>
        <v xml:space="preserve"> </v>
      </c>
      <c r="U326" s="177">
        <f t="shared" si="40"/>
        <v>0</v>
      </c>
      <c r="X326" s="179" t="str">
        <f t="shared" si="41"/>
        <v>date not completed</v>
      </c>
      <c r="Y326" s="179" t="str">
        <f t="shared" si="42"/>
        <v>date not completed</v>
      </c>
      <c r="Z326" s="179">
        <f t="shared" si="43"/>
        <v>1</v>
      </c>
      <c r="AA326" s="256">
        <f t="shared" si="44"/>
        <v>0</v>
      </c>
      <c r="AB326" s="256" t="e">
        <f t="shared" si="45"/>
        <v>#VALUE!</v>
      </c>
      <c r="AC326" s="180">
        <v>0</v>
      </c>
      <c r="AD326" s="181">
        <f t="shared" si="46"/>
        <v>0</v>
      </c>
      <c r="AE326" s="665"/>
      <c r="AF326" s="666"/>
      <c r="AG326" s="667"/>
    </row>
    <row r="327" spans="1:33" s="178" customFormat="1" ht="22.5" customHeight="1" x14ac:dyDescent="0.3">
      <c r="A327" s="169">
        <f t="shared" si="39"/>
        <v>321</v>
      </c>
      <c r="B327" s="170"/>
      <c r="C327" s="171"/>
      <c r="D327" s="172"/>
      <c r="E327" s="173"/>
      <c r="F327" s="173"/>
      <c r="G327" s="172"/>
      <c r="H327" s="171"/>
      <c r="I327" s="172"/>
      <c r="J327" s="171"/>
      <c r="K327" s="172"/>
      <c r="L327" s="171"/>
      <c r="M327" s="173"/>
      <c r="N327" s="173"/>
      <c r="O327" s="173"/>
      <c r="P327" s="174"/>
      <c r="Q327" s="175"/>
      <c r="R327" s="176" t="str">
        <f>IFERROR(Q327/(VLOOKUP(P327,Summary!$A$60:$C$76,2,FALSE))," ")</f>
        <v xml:space="preserve"> </v>
      </c>
      <c r="S327" s="174"/>
      <c r="T327" s="176" t="str">
        <f>IFERROR(S327/(VLOOKUP(P327,Summary!$A$60:$C$76,2,FALSE))," ")</f>
        <v xml:space="preserve"> </v>
      </c>
      <c r="U327" s="177">
        <f t="shared" si="40"/>
        <v>0</v>
      </c>
      <c r="X327" s="179" t="str">
        <f t="shared" si="41"/>
        <v>date not completed</v>
      </c>
      <c r="Y327" s="179" t="str">
        <f t="shared" si="42"/>
        <v>date not completed</v>
      </c>
      <c r="Z327" s="179">
        <f t="shared" si="43"/>
        <v>1</v>
      </c>
      <c r="AA327" s="256">
        <f t="shared" si="44"/>
        <v>0</v>
      </c>
      <c r="AB327" s="256" t="e">
        <f t="shared" si="45"/>
        <v>#VALUE!</v>
      </c>
      <c r="AC327" s="180">
        <v>0</v>
      </c>
      <c r="AD327" s="181">
        <f t="shared" si="46"/>
        <v>0</v>
      </c>
      <c r="AE327" s="665"/>
      <c r="AF327" s="666"/>
      <c r="AG327" s="667"/>
    </row>
    <row r="328" spans="1:33" s="178" customFormat="1" ht="22.5" customHeight="1" x14ac:dyDescent="0.3">
      <c r="A328" s="169">
        <f t="shared" si="39"/>
        <v>322</v>
      </c>
      <c r="B328" s="170"/>
      <c r="C328" s="171"/>
      <c r="D328" s="172"/>
      <c r="E328" s="173"/>
      <c r="F328" s="173"/>
      <c r="G328" s="172"/>
      <c r="H328" s="171"/>
      <c r="I328" s="172"/>
      <c r="J328" s="171"/>
      <c r="K328" s="172"/>
      <c r="L328" s="171"/>
      <c r="M328" s="173"/>
      <c r="N328" s="173"/>
      <c r="O328" s="173"/>
      <c r="P328" s="174"/>
      <c r="Q328" s="175"/>
      <c r="R328" s="176" t="str">
        <f>IFERROR(Q328/(VLOOKUP(P328,Summary!$A$60:$C$76,2,FALSE))," ")</f>
        <v xml:space="preserve"> </v>
      </c>
      <c r="S328" s="174"/>
      <c r="T328" s="176" t="str">
        <f>IFERROR(S328/(VLOOKUP(P328,Summary!$A$60:$C$76,2,FALSE))," ")</f>
        <v xml:space="preserve"> </v>
      </c>
      <c r="U328" s="177">
        <f t="shared" si="40"/>
        <v>0</v>
      </c>
      <c r="X328" s="179" t="str">
        <f t="shared" si="41"/>
        <v>date not completed</v>
      </c>
      <c r="Y328" s="179" t="str">
        <f t="shared" si="42"/>
        <v>date not completed</v>
      </c>
      <c r="Z328" s="179">
        <f t="shared" si="43"/>
        <v>1</v>
      </c>
      <c r="AA328" s="256">
        <f t="shared" si="44"/>
        <v>0</v>
      </c>
      <c r="AB328" s="256" t="e">
        <f t="shared" si="45"/>
        <v>#VALUE!</v>
      </c>
      <c r="AC328" s="180">
        <v>0</v>
      </c>
      <c r="AD328" s="181">
        <f t="shared" si="46"/>
        <v>0</v>
      </c>
      <c r="AE328" s="665"/>
      <c r="AF328" s="666"/>
      <c r="AG328" s="667"/>
    </row>
    <row r="329" spans="1:33" s="178" customFormat="1" ht="22.5" customHeight="1" x14ac:dyDescent="0.3">
      <c r="A329" s="169">
        <f t="shared" ref="A329:A392" si="47">+A328+1</f>
        <v>323</v>
      </c>
      <c r="B329" s="170"/>
      <c r="C329" s="171"/>
      <c r="D329" s="172"/>
      <c r="E329" s="173"/>
      <c r="F329" s="173"/>
      <c r="G329" s="172"/>
      <c r="H329" s="171"/>
      <c r="I329" s="172"/>
      <c r="J329" s="171"/>
      <c r="K329" s="172"/>
      <c r="L329" s="171"/>
      <c r="M329" s="173"/>
      <c r="N329" s="173"/>
      <c r="O329" s="173"/>
      <c r="P329" s="174"/>
      <c r="Q329" s="175"/>
      <c r="R329" s="176" t="str">
        <f>IFERROR(Q329/(VLOOKUP(P329,Summary!$A$60:$C$76,2,FALSE))," ")</f>
        <v xml:space="preserve"> </v>
      </c>
      <c r="S329" s="174"/>
      <c r="T329" s="176" t="str">
        <f>IFERROR(S329/(VLOOKUP(P329,Summary!$A$60:$C$76,2,FALSE))," ")</f>
        <v xml:space="preserve"> </v>
      </c>
      <c r="U329" s="177">
        <f t="shared" ref="U329:U392" si="48">IF(C329="",0,(IF(OR(C329="",D329="",K329="",J329="",L329="",M329="",N329=""),"FILL ALL FIELDS",R329+T329)))</f>
        <v>0</v>
      </c>
      <c r="X329" s="179" t="str">
        <f t="shared" ref="X329:X392" si="49">+IF(OR(E329=0,F329=0),"date not completed",IF(E329&lt;=F329,IF(AND($AF$3&lt;=E329),"ok","to be checked"),"start date after than end date"))</f>
        <v>date not completed</v>
      </c>
      <c r="Y329" s="179" t="str">
        <f t="shared" ref="Y329:Y392" si="50">+IF(OR(E329=0,F329=0),"date not completed",IF(F329&gt;=E329,IF(AND($AH$3&gt;=F329),"ok","to be checked"),"end date before than end date"))</f>
        <v>date not completed</v>
      </c>
      <c r="Z329" s="179">
        <f t="shared" ref="Z329:Z392" si="51">+F329-E329+1</f>
        <v>1</v>
      </c>
      <c r="AA329" s="256">
        <f t="shared" ref="AA329:AA392" si="52">+N329-M329</f>
        <v>0</v>
      </c>
      <c r="AB329" s="256" t="e">
        <f t="shared" ref="AB329:AB392" si="53">+T329/Z329</f>
        <v>#VALUE!</v>
      </c>
      <c r="AC329" s="180">
        <v>0</v>
      </c>
      <c r="AD329" s="181">
        <f t="shared" ref="AD329:AD392" si="54">IFERROR(ROUND(AC329*(T329/Z329),2),0)</f>
        <v>0</v>
      </c>
      <c r="AE329" s="665"/>
      <c r="AF329" s="666"/>
      <c r="AG329" s="667"/>
    </row>
    <row r="330" spans="1:33" s="178" customFormat="1" ht="22.5" customHeight="1" x14ac:dyDescent="0.3">
      <c r="A330" s="169">
        <f t="shared" si="47"/>
        <v>324</v>
      </c>
      <c r="B330" s="170"/>
      <c r="C330" s="171"/>
      <c r="D330" s="172"/>
      <c r="E330" s="173"/>
      <c r="F330" s="173"/>
      <c r="G330" s="172"/>
      <c r="H330" s="171"/>
      <c r="I330" s="172"/>
      <c r="J330" s="171"/>
      <c r="K330" s="172"/>
      <c r="L330" s="171"/>
      <c r="M330" s="173"/>
      <c r="N330" s="173"/>
      <c r="O330" s="173"/>
      <c r="P330" s="174"/>
      <c r="Q330" s="175"/>
      <c r="R330" s="176" t="str">
        <f>IFERROR(Q330/(VLOOKUP(P330,Summary!$A$60:$C$76,2,FALSE))," ")</f>
        <v xml:space="preserve"> </v>
      </c>
      <c r="S330" s="174"/>
      <c r="T330" s="176" t="str">
        <f>IFERROR(S330/(VLOOKUP(P330,Summary!$A$60:$C$76,2,FALSE))," ")</f>
        <v xml:space="preserve"> </v>
      </c>
      <c r="U330" s="177">
        <f t="shared" si="48"/>
        <v>0</v>
      </c>
      <c r="X330" s="179" t="str">
        <f t="shared" si="49"/>
        <v>date not completed</v>
      </c>
      <c r="Y330" s="179" t="str">
        <f t="shared" si="50"/>
        <v>date not completed</v>
      </c>
      <c r="Z330" s="179">
        <f t="shared" si="51"/>
        <v>1</v>
      </c>
      <c r="AA330" s="256">
        <f t="shared" si="52"/>
        <v>0</v>
      </c>
      <c r="AB330" s="256" t="e">
        <f t="shared" si="53"/>
        <v>#VALUE!</v>
      </c>
      <c r="AC330" s="180">
        <v>0</v>
      </c>
      <c r="AD330" s="181">
        <f t="shared" si="54"/>
        <v>0</v>
      </c>
      <c r="AE330" s="665"/>
      <c r="AF330" s="666"/>
      <c r="AG330" s="667"/>
    </row>
    <row r="331" spans="1:33" s="178" customFormat="1" ht="22.5" customHeight="1" x14ac:dyDescent="0.3">
      <c r="A331" s="169">
        <f t="shared" si="47"/>
        <v>325</v>
      </c>
      <c r="B331" s="170"/>
      <c r="C331" s="171"/>
      <c r="D331" s="172"/>
      <c r="E331" s="173"/>
      <c r="F331" s="173"/>
      <c r="G331" s="172"/>
      <c r="H331" s="171"/>
      <c r="I331" s="172"/>
      <c r="J331" s="171"/>
      <c r="K331" s="172"/>
      <c r="L331" s="171"/>
      <c r="M331" s="173"/>
      <c r="N331" s="173"/>
      <c r="O331" s="173"/>
      <c r="P331" s="174"/>
      <c r="Q331" s="175"/>
      <c r="R331" s="176" t="str">
        <f>IFERROR(Q331/(VLOOKUP(P331,Summary!$A$60:$C$76,2,FALSE))," ")</f>
        <v xml:space="preserve"> </v>
      </c>
      <c r="S331" s="174"/>
      <c r="T331" s="176" t="str">
        <f>IFERROR(S331/(VLOOKUP(P331,Summary!$A$60:$C$76,2,FALSE))," ")</f>
        <v xml:space="preserve"> </v>
      </c>
      <c r="U331" s="177">
        <f t="shared" si="48"/>
        <v>0</v>
      </c>
      <c r="X331" s="179" t="str">
        <f t="shared" si="49"/>
        <v>date not completed</v>
      </c>
      <c r="Y331" s="179" t="str">
        <f t="shared" si="50"/>
        <v>date not completed</v>
      </c>
      <c r="Z331" s="179">
        <f t="shared" si="51"/>
        <v>1</v>
      </c>
      <c r="AA331" s="256">
        <f t="shared" si="52"/>
        <v>0</v>
      </c>
      <c r="AB331" s="256" t="e">
        <f t="shared" si="53"/>
        <v>#VALUE!</v>
      </c>
      <c r="AC331" s="180">
        <v>0</v>
      </c>
      <c r="AD331" s="181">
        <f t="shared" si="54"/>
        <v>0</v>
      </c>
      <c r="AE331" s="665"/>
      <c r="AF331" s="666"/>
      <c r="AG331" s="667"/>
    </row>
    <row r="332" spans="1:33" s="178" customFormat="1" ht="22.5" customHeight="1" x14ac:dyDescent="0.3">
      <c r="A332" s="169">
        <f t="shared" si="47"/>
        <v>326</v>
      </c>
      <c r="B332" s="170"/>
      <c r="C332" s="171"/>
      <c r="D332" s="172"/>
      <c r="E332" s="173"/>
      <c r="F332" s="173"/>
      <c r="G332" s="172"/>
      <c r="H332" s="171"/>
      <c r="I332" s="172"/>
      <c r="J332" s="171"/>
      <c r="K332" s="172"/>
      <c r="L332" s="171"/>
      <c r="M332" s="173"/>
      <c r="N332" s="173"/>
      <c r="O332" s="173"/>
      <c r="P332" s="174"/>
      <c r="Q332" s="175"/>
      <c r="R332" s="176" t="str">
        <f>IFERROR(Q332/(VLOOKUP(P332,Summary!$A$60:$C$76,2,FALSE))," ")</f>
        <v xml:space="preserve"> </v>
      </c>
      <c r="S332" s="174"/>
      <c r="T332" s="176" t="str">
        <f>IFERROR(S332/(VLOOKUP(P332,Summary!$A$60:$C$76,2,FALSE))," ")</f>
        <v xml:space="preserve"> </v>
      </c>
      <c r="U332" s="177">
        <f t="shared" si="48"/>
        <v>0</v>
      </c>
      <c r="X332" s="179" t="str">
        <f t="shared" si="49"/>
        <v>date not completed</v>
      </c>
      <c r="Y332" s="179" t="str">
        <f t="shared" si="50"/>
        <v>date not completed</v>
      </c>
      <c r="Z332" s="179">
        <f t="shared" si="51"/>
        <v>1</v>
      </c>
      <c r="AA332" s="256">
        <f t="shared" si="52"/>
        <v>0</v>
      </c>
      <c r="AB332" s="256" t="e">
        <f t="shared" si="53"/>
        <v>#VALUE!</v>
      </c>
      <c r="AC332" s="180">
        <v>0</v>
      </c>
      <c r="AD332" s="181">
        <f t="shared" si="54"/>
        <v>0</v>
      </c>
      <c r="AE332" s="665"/>
      <c r="AF332" s="666"/>
      <c r="AG332" s="667"/>
    </row>
    <row r="333" spans="1:33" s="178" customFormat="1" ht="22.5" customHeight="1" x14ac:dyDescent="0.3">
      <c r="A333" s="169">
        <f t="shared" si="47"/>
        <v>327</v>
      </c>
      <c r="B333" s="170"/>
      <c r="C333" s="171"/>
      <c r="D333" s="172"/>
      <c r="E333" s="173"/>
      <c r="F333" s="173"/>
      <c r="G333" s="172"/>
      <c r="H333" s="171"/>
      <c r="I333" s="172"/>
      <c r="J333" s="171"/>
      <c r="K333" s="172"/>
      <c r="L333" s="171"/>
      <c r="M333" s="173"/>
      <c r="N333" s="173"/>
      <c r="O333" s="173"/>
      <c r="P333" s="174"/>
      <c r="Q333" s="175"/>
      <c r="R333" s="176" t="str">
        <f>IFERROR(Q333/(VLOOKUP(P333,Summary!$A$60:$C$76,2,FALSE))," ")</f>
        <v xml:space="preserve"> </v>
      </c>
      <c r="S333" s="174"/>
      <c r="T333" s="176" t="str">
        <f>IFERROR(S333/(VLOOKUP(P333,Summary!$A$60:$C$76,2,FALSE))," ")</f>
        <v xml:space="preserve"> </v>
      </c>
      <c r="U333" s="177">
        <f t="shared" si="48"/>
        <v>0</v>
      </c>
      <c r="X333" s="179" t="str">
        <f t="shared" si="49"/>
        <v>date not completed</v>
      </c>
      <c r="Y333" s="179" t="str">
        <f t="shared" si="50"/>
        <v>date not completed</v>
      </c>
      <c r="Z333" s="179">
        <f t="shared" si="51"/>
        <v>1</v>
      </c>
      <c r="AA333" s="256">
        <f t="shared" si="52"/>
        <v>0</v>
      </c>
      <c r="AB333" s="256" t="e">
        <f t="shared" si="53"/>
        <v>#VALUE!</v>
      </c>
      <c r="AC333" s="180">
        <v>0</v>
      </c>
      <c r="AD333" s="181">
        <f t="shared" si="54"/>
        <v>0</v>
      </c>
      <c r="AE333" s="665"/>
      <c r="AF333" s="666"/>
      <c r="AG333" s="667"/>
    </row>
    <row r="334" spans="1:33" s="178" customFormat="1" ht="22.5" customHeight="1" x14ac:dyDescent="0.3">
      <c r="A334" s="169">
        <f t="shared" si="47"/>
        <v>328</v>
      </c>
      <c r="B334" s="170"/>
      <c r="C334" s="171"/>
      <c r="D334" s="172"/>
      <c r="E334" s="173"/>
      <c r="F334" s="173"/>
      <c r="G334" s="172"/>
      <c r="H334" s="171"/>
      <c r="I334" s="172"/>
      <c r="J334" s="171"/>
      <c r="K334" s="172"/>
      <c r="L334" s="171"/>
      <c r="M334" s="173"/>
      <c r="N334" s="173"/>
      <c r="O334" s="173"/>
      <c r="P334" s="174"/>
      <c r="Q334" s="175"/>
      <c r="R334" s="176" t="str">
        <f>IFERROR(Q334/(VLOOKUP(P334,Summary!$A$60:$C$76,2,FALSE))," ")</f>
        <v xml:space="preserve"> </v>
      </c>
      <c r="S334" s="174"/>
      <c r="T334" s="176" t="str">
        <f>IFERROR(S334/(VLOOKUP(P334,Summary!$A$60:$C$76,2,FALSE))," ")</f>
        <v xml:space="preserve"> </v>
      </c>
      <c r="U334" s="177">
        <f t="shared" si="48"/>
        <v>0</v>
      </c>
      <c r="X334" s="179" t="str">
        <f t="shared" si="49"/>
        <v>date not completed</v>
      </c>
      <c r="Y334" s="179" t="str">
        <f t="shared" si="50"/>
        <v>date not completed</v>
      </c>
      <c r="Z334" s="179">
        <f t="shared" si="51"/>
        <v>1</v>
      </c>
      <c r="AA334" s="256">
        <f t="shared" si="52"/>
        <v>0</v>
      </c>
      <c r="AB334" s="256" t="e">
        <f t="shared" si="53"/>
        <v>#VALUE!</v>
      </c>
      <c r="AC334" s="180">
        <v>0</v>
      </c>
      <c r="AD334" s="181">
        <f t="shared" si="54"/>
        <v>0</v>
      </c>
      <c r="AE334" s="665"/>
      <c r="AF334" s="666"/>
      <c r="AG334" s="667"/>
    </row>
    <row r="335" spans="1:33" s="178" customFormat="1" ht="22.5" customHeight="1" x14ac:dyDescent="0.3">
      <c r="A335" s="169">
        <f t="shared" si="47"/>
        <v>329</v>
      </c>
      <c r="B335" s="170"/>
      <c r="C335" s="171"/>
      <c r="D335" s="172"/>
      <c r="E335" s="173"/>
      <c r="F335" s="173"/>
      <c r="G335" s="172"/>
      <c r="H335" s="171"/>
      <c r="I335" s="172"/>
      <c r="J335" s="171"/>
      <c r="K335" s="172"/>
      <c r="L335" s="171"/>
      <c r="M335" s="173"/>
      <c r="N335" s="173"/>
      <c r="O335" s="173"/>
      <c r="P335" s="174"/>
      <c r="Q335" s="175"/>
      <c r="R335" s="176" t="str">
        <f>IFERROR(Q335/(VLOOKUP(P335,Summary!$A$60:$C$76,2,FALSE))," ")</f>
        <v xml:space="preserve"> </v>
      </c>
      <c r="S335" s="174"/>
      <c r="T335" s="176" t="str">
        <f>IFERROR(S335/(VLOOKUP(P335,Summary!$A$60:$C$76,2,FALSE))," ")</f>
        <v xml:space="preserve"> </v>
      </c>
      <c r="U335" s="177">
        <f t="shared" si="48"/>
        <v>0</v>
      </c>
      <c r="X335" s="179" t="str">
        <f t="shared" si="49"/>
        <v>date not completed</v>
      </c>
      <c r="Y335" s="179" t="str">
        <f t="shared" si="50"/>
        <v>date not completed</v>
      </c>
      <c r="Z335" s="179">
        <f t="shared" si="51"/>
        <v>1</v>
      </c>
      <c r="AA335" s="256">
        <f t="shared" si="52"/>
        <v>0</v>
      </c>
      <c r="AB335" s="256" t="e">
        <f t="shared" si="53"/>
        <v>#VALUE!</v>
      </c>
      <c r="AC335" s="180">
        <v>0</v>
      </c>
      <c r="AD335" s="181">
        <f t="shared" si="54"/>
        <v>0</v>
      </c>
      <c r="AE335" s="665"/>
      <c r="AF335" s="666"/>
      <c r="AG335" s="667"/>
    </row>
    <row r="336" spans="1:33" s="178" customFormat="1" ht="22.5" customHeight="1" x14ac:dyDescent="0.3">
      <c r="A336" s="169">
        <f t="shared" si="47"/>
        <v>330</v>
      </c>
      <c r="B336" s="170"/>
      <c r="C336" s="171"/>
      <c r="D336" s="172"/>
      <c r="E336" s="173"/>
      <c r="F336" s="173"/>
      <c r="G336" s="172"/>
      <c r="H336" s="171"/>
      <c r="I336" s="172"/>
      <c r="J336" s="171"/>
      <c r="K336" s="172"/>
      <c r="L336" s="171"/>
      <c r="M336" s="173"/>
      <c r="N336" s="173"/>
      <c r="O336" s="173"/>
      <c r="P336" s="174"/>
      <c r="Q336" s="175"/>
      <c r="R336" s="176" t="str">
        <f>IFERROR(Q336/(VLOOKUP(P336,Summary!$A$60:$C$76,2,FALSE))," ")</f>
        <v xml:space="preserve"> </v>
      </c>
      <c r="S336" s="174"/>
      <c r="T336" s="176" t="str">
        <f>IFERROR(S336/(VLOOKUP(P336,Summary!$A$60:$C$76,2,FALSE))," ")</f>
        <v xml:space="preserve"> </v>
      </c>
      <c r="U336" s="177">
        <f t="shared" si="48"/>
        <v>0</v>
      </c>
      <c r="X336" s="179" t="str">
        <f t="shared" si="49"/>
        <v>date not completed</v>
      </c>
      <c r="Y336" s="179" t="str">
        <f t="shared" si="50"/>
        <v>date not completed</v>
      </c>
      <c r="Z336" s="179">
        <f t="shared" si="51"/>
        <v>1</v>
      </c>
      <c r="AA336" s="256">
        <f t="shared" si="52"/>
        <v>0</v>
      </c>
      <c r="AB336" s="256" t="e">
        <f t="shared" si="53"/>
        <v>#VALUE!</v>
      </c>
      <c r="AC336" s="180">
        <v>0</v>
      </c>
      <c r="AD336" s="181">
        <f t="shared" si="54"/>
        <v>0</v>
      </c>
      <c r="AE336" s="665"/>
      <c r="AF336" s="666"/>
      <c r="AG336" s="667"/>
    </row>
    <row r="337" spans="1:33" s="178" customFormat="1" ht="22.5" customHeight="1" x14ac:dyDescent="0.3">
      <c r="A337" s="169">
        <f t="shared" si="47"/>
        <v>331</v>
      </c>
      <c r="B337" s="170"/>
      <c r="C337" s="171"/>
      <c r="D337" s="172"/>
      <c r="E337" s="173"/>
      <c r="F337" s="173"/>
      <c r="G337" s="172"/>
      <c r="H337" s="171"/>
      <c r="I337" s="172"/>
      <c r="J337" s="171"/>
      <c r="K337" s="172"/>
      <c r="L337" s="171"/>
      <c r="M337" s="173"/>
      <c r="N337" s="173"/>
      <c r="O337" s="173"/>
      <c r="P337" s="174"/>
      <c r="Q337" s="175"/>
      <c r="R337" s="176" t="str">
        <f>IFERROR(Q337/(VLOOKUP(P337,Summary!$A$60:$C$76,2,FALSE))," ")</f>
        <v xml:space="preserve"> </v>
      </c>
      <c r="S337" s="174"/>
      <c r="T337" s="176" t="str">
        <f>IFERROR(S337/(VLOOKUP(P337,Summary!$A$60:$C$76,2,FALSE))," ")</f>
        <v xml:space="preserve"> </v>
      </c>
      <c r="U337" s="177">
        <f t="shared" si="48"/>
        <v>0</v>
      </c>
      <c r="X337" s="179" t="str">
        <f t="shared" si="49"/>
        <v>date not completed</v>
      </c>
      <c r="Y337" s="179" t="str">
        <f t="shared" si="50"/>
        <v>date not completed</v>
      </c>
      <c r="Z337" s="179">
        <f t="shared" si="51"/>
        <v>1</v>
      </c>
      <c r="AA337" s="256">
        <f t="shared" si="52"/>
        <v>0</v>
      </c>
      <c r="AB337" s="256" t="e">
        <f t="shared" si="53"/>
        <v>#VALUE!</v>
      </c>
      <c r="AC337" s="180">
        <v>0</v>
      </c>
      <c r="AD337" s="181">
        <f t="shared" si="54"/>
        <v>0</v>
      </c>
      <c r="AE337" s="665"/>
      <c r="AF337" s="666"/>
      <c r="AG337" s="667"/>
    </row>
    <row r="338" spans="1:33" s="178" customFormat="1" ht="22.5" customHeight="1" x14ac:dyDescent="0.3">
      <c r="A338" s="169">
        <f t="shared" si="47"/>
        <v>332</v>
      </c>
      <c r="B338" s="170"/>
      <c r="C338" s="171"/>
      <c r="D338" s="172"/>
      <c r="E338" s="173"/>
      <c r="F338" s="173"/>
      <c r="G338" s="172"/>
      <c r="H338" s="171"/>
      <c r="I338" s="172"/>
      <c r="J338" s="171"/>
      <c r="K338" s="172"/>
      <c r="L338" s="171"/>
      <c r="M338" s="173"/>
      <c r="N338" s="173"/>
      <c r="O338" s="173"/>
      <c r="P338" s="174"/>
      <c r="Q338" s="175"/>
      <c r="R338" s="176" t="str">
        <f>IFERROR(Q338/(VLOOKUP(P338,Summary!$A$60:$C$76,2,FALSE))," ")</f>
        <v xml:space="preserve"> </v>
      </c>
      <c r="S338" s="174"/>
      <c r="T338" s="176" t="str">
        <f>IFERROR(S338/(VLOOKUP(P338,Summary!$A$60:$C$76,2,FALSE))," ")</f>
        <v xml:space="preserve"> </v>
      </c>
      <c r="U338" s="177">
        <f t="shared" si="48"/>
        <v>0</v>
      </c>
      <c r="X338" s="179" t="str">
        <f t="shared" si="49"/>
        <v>date not completed</v>
      </c>
      <c r="Y338" s="179" t="str">
        <f t="shared" si="50"/>
        <v>date not completed</v>
      </c>
      <c r="Z338" s="179">
        <f t="shared" si="51"/>
        <v>1</v>
      </c>
      <c r="AA338" s="256">
        <f t="shared" si="52"/>
        <v>0</v>
      </c>
      <c r="AB338" s="256" t="e">
        <f t="shared" si="53"/>
        <v>#VALUE!</v>
      </c>
      <c r="AC338" s="180">
        <v>0</v>
      </c>
      <c r="AD338" s="181">
        <f t="shared" si="54"/>
        <v>0</v>
      </c>
      <c r="AE338" s="665"/>
      <c r="AF338" s="666"/>
      <c r="AG338" s="667"/>
    </row>
    <row r="339" spans="1:33" s="178" customFormat="1" ht="22.5" customHeight="1" x14ac:dyDescent="0.3">
      <c r="A339" s="169">
        <f t="shared" si="47"/>
        <v>333</v>
      </c>
      <c r="B339" s="170"/>
      <c r="C339" s="171"/>
      <c r="D339" s="172"/>
      <c r="E339" s="173"/>
      <c r="F339" s="173"/>
      <c r="G339" s="172"/>
      <c r="H339" s="171"/>
      <c r="I339" s="172"/>
      <c r="J339" s="171"/>
      <c r="K339" s="172"/>
      <c r="L339" s="171"/>
      <c r="M339" s="173"/>
      <c r="N339" s="173"/>
      <c r="O339" s="173"/>
      <c r="P339" s="174"/>
      <c r="Q339" s="175"/>
      <c r="R339" s="176" t="str">
        <f>IFERROR(Q339/(VLOOKUP(P339,Summary!$A$60:$C$76,2,FALSE))," ")</f>
        <v xml:space="preserve"> </v>
      </c>
      <c r="S339" s="174"/>
      <c r="T339" s="176" t="str">
        <f>IFERROR(S339/(VLOOKUP(P339,Summary!$A$60:$C$76,2,FALSE))," ")</f>
        <v xml:space="preserve"> </v>
      </c>
      <c r="U339" s="177">
        <f t="shared" si="48"/>
        <v>0</v>
      </c>
      <c r="X339" s="179" t="str">
        <f t="shared" si="49"/>
        <v>date not completed</v>
      </c>
      <c r="Y339" s="179" t="str">
        <f t="shared" si="50"/>
        <v>date not completed</v>
      </c>
      <c r="Z339" s="179">
        <f t="shared" si="51"/>
        <v>1</v>
      </c>
      <c r="AA339" s="256">
        <f t="shared" si="52"/>
        <v>0</v>
      </c>
      <c r="AB339" s="256" t="e">
        <f t="shared" si="53"/>
        <v>#VALUE!</v>
      </c>
      <c r="AC339" s="180">
        <v>0</v>
      </c>
      <c r="AD339" s="181">
        <f t="shared" si="54"/>
        <v>0</v>
      </c>
      <c r="AE339" s="665"/>
      <c r="AF339" s="666"/>
      <c r="AG339" s="667"/>
    </row>
    <row r="340" spans="1:33" s="178" customFormat="1" ht="22.5" customHeight="1" x14ac:dyDescent="0.3">
      <c r="A340" s="169">
        <f t="shared" si="47"/>
        <v>334</v>
      </c>
      <c r="B340" s="170"/>
      <c r="C340" s="171"/>
      <c r="D340" s="172"/>
      <c r="E340" s="173"/>
      <c r="F340" s="173"/>
      <c r="G340" s="172"/>
      <c r="H340" s="171"/>
      <c r="I340" s="172"/>
      <c r="J340" s="171"/>
      <c r="K340" s="172"/>
      <c r="L340" s="171"/>
      <c r="M340" s="173"/>
      <c r="N340" s="173"/>
      <c r="O340" s="173"/>
      <c r="P340" s="174"/>
      <c r="Q340" s="175"/>
      <c r="R340" s="176" t="str">
        <f>IFERROR(Q340/(VLOOKUP(P340,Summary!$A$60:$C$76,2,FALSE))," ")</f>
        <v xml:space="preserve"> </v>
      </c>
      <c r="S340" s="174"/>
      <c r="T340" s="176" t="str">
        <f>IFERROR(S340/(VLOOKUP(P340,Summary!$A$60:$C$76,2,FALSE))," ")</f>
        <v xml:space="preserve"> </v>
      </c>
      <c r="U340" s="177">
        <f t="shared" si="48"/>
        <v>0</v>
      </c>
      <c r="X340" s="179" t="str">
        <f t="shared" si="49"/>
        <v>date not completed</v>
      </c>
      <c r="Y340" s="179" t="str">
        <f t="shared" si="50"/>
        <v>date not completed</v>
      </c>
      <c r="Z340" s="179">
        <f t="shared" si="51"/>
        <v>1</v>
      </c>
      <c r="AA340" s="256">
        <f t="shared" si="52"/>
        <v>0</v>
      </c>
      <c r="AB340" s="256" t="e">
        <f t="shared" si="53"/>
        <v>#VALUE!</v>
      </c>
      <c r="AC340" s="180">
        <v>0</v>
      </c>
      <c r="AD340" s="181">
        <f t="shared" si="54"/>
        <v>0</v>
      </c>
      <c r="AE340" s="665"/>
      <c r="AF340" s="666"/>
      <c r="AG340" s="667"/>
    </row>
    <row r="341" spans="1:33" s="178" customFormat="1" ht="22.5" customHeight="1" x14ac:dyDescent="0.3">
      <c r="A341" s="169">
        <f t="shared" si="47"/>
        <v>335</v>
      </c>
      <c r="B341" s="170"/>
      <c r="C341" s="171"/>
      <c r="D341" s="172"/>
      <c r="E341" s="173"/>
      <c r="F341" s="173"/>
      <c r="G341" s="172"/>
      <c r="H341" s="171"/>
      <c r="I341" s="172"/>
      <c r="J341" s="171"/>
      <c r="K341" s="172"/>
      <c r="L341" s="171"/>
      <c r="M341" s="173"/>
      <c r="N341" s="173"/>
      <c r="O341" s="173"/>
      <c r="P341" s="174"/>
      <c r="Q341" s="175"/>
      <c r="R341" s="176" t="str">
        <f>IFERROR(Q341/(VLOOKUP(P341,Summary!$A$60:$C$76,2,FALSE))," ")</f>
        <v xml:space="preserve"> </v>
      </c>
      <c r="S341" s="174"/>
      <c r="T341" s="176" t="str">
        <f>IFERROR(S341/(VLOOKUP(P341,Summary!$A$60:$C$76,2,FALSE))," ")</f>
        <v xml:space="preserve"> </v>
      </c>
      <c r="U341" s="177">
        <f t="shared" si="48"/>
        <v>0</v>
      </c>
      <c r="X341" s="179" t="str">
        <f t="shared" si="49"/>
        <v>date not completed</v>
      </c>
      <c r="Y341" s="179" t="str">
        <f t="shared" si="50"/>
        <v>date not completed</v>
      </c>
      <c r="Z341" s="179">
        <f t="shared" si="51"/>
        <v>1</v>
      </c>
      <c r="AA341" s="256">
        <f t="shared" si="52"/>
        <v>0</v>
      </c>
      <c r="AB341" s="256" t="e">
        <f t="shared" si="53"/>
        <v>#VALUE!</v>
      </c>
      <c r="AC341" s="180">
        <v>0</v>
      </c>
      <c r="AD341" s="181">
        <f t="shared" si="54"/>
        <v>0</v>
      </c>
      <c r="AE341" s="665"/>
      <c r="AF341" s="666"/>
      <c r="AG341" s="667"/>
    </row>
    <row r="342" spans="1:33" s="178" customFormat="1" ht="22.5" customHeight="1" x14ac:dyDescent="0.3">
      <c r="A342" s="169">
        <f t="shared" si="47"/>
        <v>336</v>
      </c>
      <c r="B342" s="170"/>
      <c r="C342" s="171"/>
      <c r="D342" s="172"/>
      <c r="E342" s="173"/>
      <c r="F342" s="173"/>
      <c r="G342" s="172"/>
      <c r="H342" s="171"/>
      <c r="I342" s="172"/>
      <c r="J342" s="171"/>
      <c r="K342" s="172"/>
      <c r="L342" s="171"/>
      <c r="M342" s="173"/>
      <c r="N342" s="173"/>
      <c r="O342" s="173"/>
      <c r="P342" s="174"/>
      <c r="Q342" s="175"/>
      <c r="R342" s="176" t="str">
        <f>IFERROR(Q342/(VLOOKUP(P342,Summary!$A$60:$C$76,2,FALSE))," ")</f>
        <v xml:space="preserve"> </v>
      </c>
      <c r="S342" s="174"/>
      <c r="T342" s="176" t="str">
        <f>IFERROR(S342/(VLOOKUP(P342,Summary!$A$60:$C$76,2,FALSE))," ")</f>
        <v xml:space="preserve"> </v>
      </c>
      <c r="U342" s="177">
        <f t="shared" si="48"/>
        <v>0</v>
      </c>
      <c r="X342" s="179" t="str">
        <f t="shared" si="49"/>
        <v>date not completed</v>
      </c>
      <c r="Y342" s="179" t="str">
        <f t="shared" si="50"/>
        <v>date not completed</v>
      </c>
      <c r="Z342" s="179">
        <f t="shared" si="51"/>
        <v>1</v>
      </c>
      <c r="AA342" s="256">
        <f t="shared" si="52"/>
        <v>0</v>
      </c>
      <c r="AB342" s="256" t="e">
        <f t="shared" si="53"/>
        <v>#VALUE!</v>
      </c>
      <c r="AC342" s="180">
        <v>0</v>
      </c>
      <c r="AD342" s="181">
        <f t="shared" si="54"/>
        <v>0</v>
      </c>
      <c r="AE342" s="665"/>
      <c r="AF342" s="666"/>
      <c r="AG342" s="667"/>
    </row>
    <row r="343" spans="1:33" s="178" customFormat="1" ht="22.5" customHeight="1" x14ac:dyDescent="0.3">
      <c r="A343" s="169">
        <f t="shared" si="47"/>
        <v>337</v>
      </c>
      <c r="B343" s="170"/>
      <c r="C343" s="171"/>
      <c r="D343" s="172"/>
      <c r="E343" s="173"/>
      <c r="F343" s="173"/>
      <c r="G343" s="172"/>
      <c r="H343" s="171"/>
      <c r="I343" s="172"/>
      <c r="J343" s="171"/>
      <c r="K343" s="172"/>
      <c r="L343" s="171"/>
      <c r="M343" s="173"/>
      <c r="N343" s="173"/>
      <c r="O343" s="173"/>
      <c r="P343" s="174"/>
      <c r="Q343" s="175"/>
      <c r="R343" s="176" t="str">
        <f>IFERROR(Q343/(VLOOKUP(P343,Summary!$A$60:$C$76,2,FALSE))," ")</f>
        <v xml:space="preserve"> </v>
      </c>
      <c r="S343" s="174"/>
      <c r="T343" s="176" t="str">
        <f>IFERROR(S343/(VLOOKUP(P343,Summary!$A$60:$C$76,2,FALSE))," ")</f>
        <v xml:space="preserve"> </v>
      </c>
      <c r="U343" s="177">
        <f t="shared" si="48"/>
        <v>0</v>
      </c>
      <c r="X343" s="179" t="str">
        <f t="shared" si="49"/>
        <v>date not completed</v>
      </c>
      <c r="Y343" s="179" t="str">
        <f t="shared" si="50"/>
        <v>date not completed</v>
      </c>
      <c r="Z343" s="179">
        <f t="shared" si="51"/>
        <v>1</v>
      </c>
      <c r="AA343" s="256">
        <f t="shared" si="52"/>
        <v>0</v>
      </c>
      <c r="AB343" s="256" t="e">
        <f t="shared" si="53"/>
        <v>#VALUE!</v>
      </c>
      <c r="AC343" s="180">
        <v>0</v>
      </c>
      <c r="AD343" s="181">
        <f t="shared" si="54"/>
        <v>0</v>
      </c>
      <c r="AE343" s="665"/>
      <c r="AF343" s="666"/>
      <c r="AG343" s="667"/>
    </row>
    <row r="344" spans="1:33" s="178" customFormat="1" ht="22.5" customHeight="1" x14ac:dyDescent="0.3">
      <c r="A344" s="169">
        <f t="shared" si="47"/>
        <v>338</v>
      </c>
      <c r="B344" s="170"/>
      <c r="C344" s="171"/>
      <c r="D344" s="172"/>
      <c r="E344" s="173"/>
      <c r="F344" s="173"/>
      <c r="G344" s="172"/>
      <c r="H344" s="171"/>
      <c r="I344" s="172"/>
      <c r="J344" s="171"/>
      <c r="K344" s="172"/>
      <c r="L344" s="171"/>
      <c r="M344" s="173"/>
      <c r="N344" s="173"/>
      <c r="O344" s="173"/>
      <c r="P344" s="174"/>
      <c r="Q344" s="175"/>
      <c r="R344" s="176" t="str">
        <f>IFERROR(Q344/(VLOOKUP(P344,Summary!$A$60:$C$76,2,FALSE))," ")</f>
        <v xml:space="preserve"> </v>
      </c>
      <c r="S344" s="174"/>
      <c r="T344" s="176" t="str">
        <f>IFERROR(S344/(VLOOKUP(P344,Summary!$A$60:$C$76,2,FALSE))," ")</f>
        <v xml:space="preserve"> </v>
      </c>
      <c r="U344" s="177">
        <f t="shared" si="48"/>
        <v>0</v>
      </c>
      <c r="X344" s="179" t="str">
        <f t="shared" si="49"/>
        <v>date not completed</v>
      </c>
      <c r="Y344" s="179" t="str">
        <f t="shared" si="50"/>
        <v>date not completed</v>
      </c>
      <c r="Z344" s="179">
        <f t="shared" si="51"/>
        <v>1</v>
      </c>
      <c r="AA344" s="256">
        <f t="shared" si="52"/>
        <v>0</v>
      </c>
      <c r="AB344" s="256" t="e">
        <f t="shared" si="53"/>
        <v>#VALUE!</v>
      </c>
      <c r="AC344" s="180">
        <v>0</v>
      </c>
      <c r="AD344" s="181">
        <f t="shared" si="54"/>
        <v>0</v>
      </c>
      <c r="AE344" s="665"/>
      <c r="AF344" s="666"/>
      <c r="AG344" s="667"/>
    </row>
    <row r="345" spans="1:33" s="178" customFormat="1" ht="22.5" customHeight="1" x14ac:dyDescent="0.3">
      <c r="A345" s="169">
        <f t="shared" si="47"/>
        <v>339</v>
      </c>
      <c r="B345" s="170"/>
      <c r="C345" s="171"/>
      <c r="D345" s="172"/>
      <c r="E345" s="173"/>
      <c r="F345" s="173"/>
      <c r="G345" s="172"/>
      <c r="H345" s="171"/>
      <c r="I345" s="172"/>
      <c r="J345" s="171"/>
      <c r="K345" s="172"/>
      <c r="L345" s="171"/>
      <c r="M345" s="173"/>
      <c r="N345" s="173"/>
      <c r="O345" s="173"/>
      <c r="P345" s="174"/>
      <c r="Q345" s="175"/>
      <c r="R345" s="176" t="str">
        <f>IFERROR(Q345/(VLOOKUP(P345,Summary!$A$60:$C$76,2,FALSE))," ")</f>
        <v xml:space="preserve"> </v>
      </c>
      <c r="S345" s="174"/>
      <c r="T345" s="176" t="str">
        <f>IFERROR(S345/(VLOOKUP(P345,Summary!$A$60:$C$76,2,FALSE))," ")</f>
        <v xml:space="preserve"> </v>
      </c>
      <c r="U345" s="177">
        <f t="shared" si="48"/>
        <v>0</v>
      </c>
      <c r="X345" s="179" t="str">
        <f t="shared" si="49"/>
        <v>date not completed</v>
      </c>
      <c r="Y345" s="179" t="str">
        <f t="shared" si="50"/>
        <v>date not completed</v>
      </c>
      <c r="Z345" s="179">
        <f t="shared" si="51"/>
        <v>1</v>
      </c>
      <c r="AA345" s="256">
        <f t="shared" si="52"/>
        <v>0</v>
      </c>
      <c r="AB345" s="256" t="e">
        <f t="shared" si="53"/>
        <v>#VALUE!</v>
      </c>
      <c r="AC345" s="180">
        <v>0</v>
      </c>
      <c r="AD345" s="181">
        <f t="shared" si="54"/>
        <v>0</v>
      </c>
      <c r="AE345" s="665"/>
      <c r="AF345" s="666"/>
      <c r="AG345" s="667"/>
    </row>
    <row r="346" spans="1:33" s="178" customFormat="1" ht="22.5" customHeight="1" x14ac:dyDescent="0.3">
      <c r="A346" s="169">
        <f t="shared" si="47"/>
        <v>340</v>
      </c>
      <c r="B346" s="170"/>
      <c r="C346" s="171"/>
      <c r="D346" s="172"/>
      <c r="E346" s="173"/>
      <c r="F346" s="173"/>
      <c r="G346" s="172"/>
      <c r="H346" s="171"/>
      <c r="I346" s="172"/>
      <c r="J346" s="171"/>
      <c r="K346" s="172"/>
      <c r="L346" s="171"/>
      <c r="M346" s="173"/>
      <c r="N346" s="173"/>
      <c r="O346" s="173"/>
      <c r="P346" s="174"/>
      <c r="Q346" s="175"/>
      <c r="R346" s="176" t="str">
        <f>IFERROR(Q346/(VLOOKUP(P346,Summary!$A$60:$C$76,2,FALSE))," ")</f>
        <v xml:space="preserve"> </v>
      </c>
      <c r="S346" s="174"/>
      <c r="T346" s="176" t="str">
        <f>IFERROR(S346/(VLOOKUP(P346,Summary!$A$60:$C$76,2,FALSE))," ")</f>
        <v xml:space="preserve"> </v>
      </c>
      <c r="U346" s="177">
        <f t="shared" si="48"/>
        <v>0</v>
      </c>
      <c r="X346" s="179" t="str">
        <f t="shared" si="49"/>
        <v>date not completed</v>
      </c>
      <c r="Y346" s="179" t="str">
        <f t="shared" si="50"/>
        <v>date not completed</v>
      </c>
      <c r="Z346" s="179">
        <f t="shared" si="51"/>
        <v>1</v>
      </c>
      <c r="AA346" s="256">
        <f t="shared" si="52"/>
        <v>0</v>
      </c>
      <c r="AB346" s="256" t="e">
        <f t="shared" si="53"/>
        <v>#VALUE!</v>
      </c>
      <c r="AC346" s="180">
        <v>0</v>
      </c>
      <c r="AD346" s="181">
        <f t="shared" si="54"/>
        <v>0</v>
      </c>
      <c r="AE346" s="665"/>
      <c r="AF346" s="666"/>
      <c r="AG346" s="667"/>
    </row>
    <row r="347" spans="1:33" s="178" customFormat="1" ht="22.5" customHeight="1" x14ac:dyDescent="0.3">
      <c r="A347" s="169">
        <f t="shared" si="47"/>
        <v>341</v>
      </c>
      <c r="B347" s="170"/>
      <c r="C347" s="171"/>
      <c r="D347" s="172"/>
      <c r="E347" s="173"/>
      <c r="F347" s="173"/>
      <c r="G347" s="172"/>
      <c r="H347" s="171"/>
      <c r="I347" s="172"/>
      <c r="J347" s="171"/>
      <c r="K347" s="172"/>
      <c r="L347" s="171"/>
      <c r="M347" s="173"/>
      <c r="N347" s="173"/>
      <c r="O347" s="173"/>
      <c r="P347" s="174"/>
      <c r="Q347" s="175"/>
      <c r="R347" s="176" t="str">
        <f>IFERROR(Q347/(VLOOKUP(P347,Summary!$A$60:$C$76,2,FALSE))," ")</f>
        <v xml:space="preserve"> </v>
      </c>
      <c r="S347" s="174"/>
      <c r="T347" s="176" t="str">
        <f>IFERROR(S347/(VLOOKUP(P347,Summary!$A$60:$C$76,2,FALSE))," ")</f>
        <v xml:space="preserve"> </v>
      </c>
      <c r="U347" s="177">
        <f t="shared" si="48"/>
        <v>0</v>
      </c>
      <c r="X347" s="179" t="str">
        <f t="shared" si="49"/>
        <v>date not completed</v>
      </c>
      <c r="Y347" s="179" t="str">
        <f t="shared" si="50"/>
        <v>date not completed</v>
      </c>
      <c r="Z347" s="179">
        <f t="shared" si="51"/>
        <v>1</v>
      </c>
      <c r="AA347" s="256">
        <f t="shared" si="52"/>
        <v>0</v>
      </c>
      <c r="AB347" s="256" t="e">
        <f t="shared" si="53"/>
        <v>#VALUE!</v>
      </c>
      <c r="AC347" s="180">
        <v>0</v>
      </c>
      <c r="AD347" s="181">
        <f t="shared" si="54"/>
        <v>0</v>
      </c>
      <c r="AE347" s="665"/>
      <c r="AF347" s="666"/>
      <c r="AG347" s="667"/>
    </row>
    <row r="348" spans="1:33" s="178" customFormat="1" ht="22.5" customHeight="1" x14ac:dyDescent="0.3">
      <c r="A348" s="169">
        <f t="shared" si="47"/>
        <v>342</v>
      </c>
      <c r="B348" s="170"/>
      <c r="C348" s="171"/>
      <c r="D348" s="172"/>
      <c r="E348" s="173"/>
      <c r="F348" s="173"/>
      <c r="G348" s="172"/>
      <c r="H348" s="171"/>
      <c r="I348" s="172"/>
      <c r="J348" s="171"/>
      <c r="K348" s="172"/>
      <c r="L348" s="171"/>
      <c r="M348" s="173"/>
      <c r="N348" s="173"/>
      <c r="O348" s="173"/>
      <c r="P348" s="174"/>
      <c r="Q348" s="175"/>
      <c r="R348" s="176" t="str">
        <f>IFERROR(Q348/(VLOOKUP(P348,Summary!$A$60:$C$76,2,FALSE))," ")</f>
        <v xml:space="preserve"> </v>
      </c>
      <c r="S348" s="174"/>
      <c r="T348" s="176" t="str">
        <f>IFERROR(S348/(VLOOKUP(P348,Summary!$A$60:$C$76,2,FALSE))," ")</f>
        <v xml:space="preserve"> </v>
      </c>
      <c r="U348" s="177">
        <f t="shared" si="48"/>
        <v>0</v>
      </c>
      <c r="X348" s="179" t="str">
        <f t="shared" si="49"/>
        <v>date not completed</v>
      </c>
      <c r="Y348" s="179" t="str">
        <f t="shared" si="50"/>
        <v>date not completed</v>
      </c>
      <c r="Z348" s="179">
        <f t="shared" si="51"/>
        <v>1</v>
      </c>
      <c r="AA348" s="256">
        <f t="shared" si="52"/>
        <v>0</v>
      </c>
      <c r="AB348" s="256" t="e">
        <f t="shared" si="53"/>
        <v>#VALUE!</v>
      </c>
      <c r="AC348" s="180">
        <v>0</v>
      </c>
      <c r="AD348" s="181">
        <f t="shared" si="54"/>
        <v>0</v>
      </c>
      <c r="AE348" s="665"/>
      <c r="AF348" s="666"/>
      <c r="AG348" s="667"/>
    </row>
    <row r="349" spans="1:33" s="178" customFormat="1" ht="22.5" customHeight="1" x14ac:dyDescent="0.3">
      <c r="A349" s="169">
        <f t="shared" si="47"/>
        <v>343</v>
      </c>
      <c r="B349" s="170"/>
      <c r="C349" s="171"/>
      <c r="D349" s="172"/>
      <c r="E349" s="173"/>
      <c r="F349" s="173"/>
      <c r="G349" s="172"/>
      <c r="H349" s="171"/>
      <c r="I349" s="172"/>
      <c r="J349" s="171"/>
      <c r="K349" s="172"/>
      <c r="L349" s="171"/>
      <c r="M349" s="173"/>
      <c r="N349" s="173"/>
      <c r="O349" s="173"/>
      <c r="P349" s="174"/>
      <c r="Q349" s="175"/>
      <c r="R349" s="176" t="str">
        <f>IFERROR(Q349/(VLOOKUP(P349,Summary!$A$60:$C$76,2,FALSE))," ")</f>
        <v xml:space="preserve"> </v>
      </c>
      <c r="S349" s="174"/>
      <c r="T349" s="176" t="str">
        <f>IFERROR(S349/(VLOOKUP(P349,Summary!$A$60:$C$76,2,FALSE))," ")</f>
        <v xml:space="preserve"> </v>
      </c>
      <c r="U349" s="177">
        <f t="shared" si="48"/>
        <v>0</v>
      </c>
      <c r="X349" s="179" t="str">
        <f t="shared" si="49"/>
        <v>date not completed</v>
      </c>
      <c r="Y349" s="179" t="str">
        <f t="shared" si="50"/>
        <v>date not completed</v>
      </c>
      <c r="Z349" s="179">
        <f t="shared" si="51"/>
        <v>1</v>
      </c>
      <c r="AA349" s="256">
        <f t="shared" si="52"/>
        <v>0</v>
      </c>
      <c r="AB349" s="256" t="e">
        <f t="shared" si="53"/>
        <v>#VALUE!</v>
      </c>
      <c r="AC349" s="180">
        <v>0</v>
      </c>
      <c r="AD349" s="181">
        <f t="shared" si="54"/>
        <v>0</v>
      </c>
      <c r="AE349" s="665"/>
      <c r="AF349" s="666"/>
      <c r="AG349" s="667"/>
    </row>
    <row r="350" spans="1:33" s="178" customFormat="1" ht="22.5" customHeight="1" x14ac:dyDescent="0.3">
      <c r="A350" s="169">
        <f t="shared" si="47"/>
        <v>344</v>
      </c>
      <c r="B350" s="170"/>
      <c r="C350" s="171"/>
      <c r="D350" s="172"/>
      <c r="E350" s="173"/>
      <c r="F350" s="173"/>
      <c r="G350" s="172"/>
      <c r="H350" s="171"/>
      <c r="I350" s="172"/>
      <c r="J350" s="171"/>
      <c r="K350" s="172"/>
      <c r="L350" s="171"/>
      <c r="M350" s="173"/>
      <c r="N350" s="173"/>
      <c r="O350" s="173"/>
      <c r="P350" s="174"/>
      <c r="Q350" s="175"/>
      <c r="R350" s="176" t="str">
        <f>IFERROR(Q350/(VLOOKUP(P350,Summary!$A$60:$C$76,2,FALSE))," ")</f>
        <v xml:space="preserve"> </v>
      </c>
      <c r="S350" s="174"/>
      <c r="T350" s="176" t="str">
        <f>IFERROR(S350/(VLOOKUP(P350,Summary!$A$60:$C$76,2,FALSE))," ")</f>
        <v xml:space="preserve"> </v>
      </c>
      <c r="U350" s="177">
        <f t="shared" si="48"/>
        <v>0</v>
      </c>
      <c r="X350" s="179" t="str">
        <f t="shared" si="49"/>
        <v>date not completed</v>
      </c>
      <c r="Y350" s="179" t="str">
        <f t="shared" si="50"/>
        <v>date not completed</v>
      </c>
      <c r="Z350" s="179">
        <f t="shared" si="51"/>
        <v>1</v>
      </c>
      <c r="AA350" s="256">
        <f t="shared" si="52"/>
        <v>0</v>
      </c>
      <c r="AB350" s="256" t="e">
        <f t="shared" si="53"/>
        <v>#VALUE!</v>
      </c>
      <c r="AC350" s="180">
        <v>0</v>
      </c>
      <c r="AD350" s="181">
        <f t="shared" si="54"/>
        <v>0</v>
      </c>
      <c r="AE350" s="665"/>
      <c r="AF350" s="666"/>
      <c r="AG350" s="667"/>
    </row>
    <row r="351" spans="1:33" s="178" customFormat="1" ht="22.5" customHeight="1" x14ac:dyDescent="0.3">
      <c r="A351" s="169">
        <f t="shared" si="47"/>
        <v>345</v>
      </c>
      <c r="B351" s="170"/>
      <c r="C351" s="171"/>
      <c r="D351" s="172"/>
      <c r="E351" s="173"/>
      <c r="F351" s="173"/>
      <c r="G351" s="172"/>
      <c r="H351" s="171"/>
      <c r="I351" s="172"/>
      <c r="J351" s="171"/>
      <c r="K351" s="172"/>
      <c r="L351" s="171"/>
      <c r="M351" s="173"/>
      <c r="N351" s="173"/>
      <c r="O351" s="173"/>
      <c r="P351" s="174"/>
      <c r="Q351" s="175"/>
      <c r="R351" s="176" t="str">
        <f>IFERROR(Q351/(VLOOKUP(P351,Summary!$A$60:$C$76,2,FALSE))," ")</f>
        <v xml:space="preserve"> </v>
      </c>
      <c r="S351" s="174"/>
      <c r="T351" s="176" t="str">
        <f>IFERROR(S351/(VLOOKUP(P351,Summary!$A$60:$C$76,2,FALSE))," ")</f>
        <v xml:space="preserve"> </v>
      </c>
      <c r="U351" s="177">
        <f t="shared" si="48"/>
        <v>0</v>
      </c>
      <c r="X351" s="179" t="str">
        <f t="shared" si="49"/>
        <v>date not completed</v>
      </c>
      <c r="Y351" s="179" t="str">
        <f t="shared" si="50"/>
        <v>date not completed</v>
      </c>
      <c r="Z351" s="179">
        <f t="shared" si="51"/>
        <v>1</v>
      </c>
      <c r="AA351" s="256">
        <f t="shared" si="52"/>
        <v>0</v>
      </c>
      <c r="AB351" s="256" t="e">
        <f t="shared" si="53"/>
        <v>#VALUE!</v>
      </c>
      <c r="AC351" s="180">
        <v>0</v>
      </c>
      <c r="AD351" s="181">
        <f t="shared" si="54"/>
        <v>0</v>
      </c>
      <c r="AE351" s="665"/>
      <c r="AF351" s="666"/>
      <c r="AG351" s="667"/>
    </row>
    <row r="352" spans="1:33" s="178" customFormat="1" ht="22.5" customHeight="1" x14ac:dyDescent="0.3">
      <c r="A352" s="169">
        <f t="shared" si="47"/>
        <v>346</v>
      </c>
      <c r="B352" s="170"/>
      <c r="C352" s="171"/>
      <c r="D352" s="172"/>
      <c r="E352" s="173"/>
      <c r="F352" s="173"/>
      <c r="G352" s="172"/>
      <c r="H352" s="171"/>
      <c r="I352" s="172"/>
      <c r="J352" s="171"/>
      <c r="K352" s="172"/>
      <c r="L352" s="171"/>
      <c r="M352" s="173"/>
      <c r="N352" s="173"/>
      <c r="O352" s="173"/>
      <c r="P352" s="174"/>
      <c r="Q352" s="175"/>
      <c r="R352" s="176" t="str">
        <f>IFERROR(Q352/(VLOOKUP(P352,Summary!$A$60:$C$76,2,FALSE))," ")</f>
        <v xml:space="preserve"> </v>
      </c>
      <c r="S352" s="174"/>
      <c r="T352" s="176" t="str">
        <f>IFERROR(S352/(VLOOKUP(P352,Summary!$A$60:$C$76,2,FALSE))," ")</f>
        <v xml:space="preserve"> </v>
      </c>
      <c r="U352" s="177">
        <f t="shared" si="48"/>
        <v>0</v>
      </c>
      <c r="X352" s="179" t="str">
        <f t="shared" si="49"/>
        <v>date not completed</v>
      </c>
      <c r="Y352" s="179" t="str">
        <f t="shared" si="50"/>
        <v>date not completed</v>
      </c>
      <c r="Z352" s="179">
        <f t="shared" si="51"/>
        <v>1</v>
      </c>
      <c r="AA352" s="256">
        <f t="shared" si="52"/>
        <v>0</v>
      </c>
      <c r="AB352" s="256" t="e">
        <f t="shared" si="53"/>
        <v>#VALUE!</v>
      </c>
      <c r="AC352" s="180">
        <v>0</v>
      </c>
      <c r="AD352" s="181">
        <f t="shared" si="54"/>
        <v>0</v>
      </c>
      <c r="AE352" s="665"/>
      <c r="AF352" s="666"/>
      <c r="AG352" s="667"/>
    </row>
    <row r="353" spans="1:33" s="178" customFormat="1" ht="22.5" customHeight="1" x14ac:dyDescent="0.3">
      <c r="A353" s="169">
        <f t="shared" si="47"/>
        <v>347</v>
      </c>
      <c r="B353" s="170"/>
      <c r="C353" s="171"/>
      <c r="D353" s="172"/>
      <c r="E353" s="173"/>
      <c r="F353" s="173"/>
      <c r="G353" s="172"/>
      <c r="H353" s="171"/>
      <c r="I353" s="172"/>
      <c r="J353" s="171"/>
      <c r="K353" s="172"/>
      <c r="L353" s="171"/>
      <c r="M353" s="173"/>
      <c r="N353" s="173"/>
      <c r="O353" s="173"/>
      <c r="P353" s="174"/>
      <c r="Q353" s="175"/>
      <c r="R353" s="176" t="str">
        <f>IFERROR(Q353/(VLOOKUP(P353,Summary!$A$60:$C$76,2,FALSE))," ")</f>
        <v xml:space="preserve"> </v>
      </c>
      <c r="S353" s="174"/>
      <c r="T353" s="176" t="str">
        <f>IFERROR(S353/(VLOOKUP(P353,Summary!$A$60:$C$76,2,FALSE))," ")</f>
        <v xml:space="preserve"> </v>
      </c>
      <c r="U353" s="177">
        <f t="shared" si="48"/>
        <v>0</v>
      </c>
      <c r="X353" s="179" t="str">
        <f t="shared" si="49"/>
        <v>date not completed</v>
      </c>
      <c r="Y353" s="179" t="str">
        <f t="shared" si="50"/>
        <v>date not completed</v>
      </c>
      <c r="Z353" s="179">
        <f t="shared" si="51"/>
        <v>1</v>
      </c>
      <c r="AA353" s="256">
        <f t="shared" si="52"/>
        <v>0</v>
      </c>
      <c r="AB353" s="256" t="e">
        <f t="shared" si="53"/>
        <v>#VALUE!</v>
      </c>
      <c r="AC353" s="180">
        <v>0</v>
      </c>
      <c r="AD353" s="181">
        <f t="shared" si="54"/>
        <v>0</v>
      </c>
      <c r="AE353" s="665"/>
      <c r="AF353" s="666"/>
      <c r="AG353" s="667"/>
    </row>
    <row r="354" spans="1:33" s="178" customFormat="1" ht="22.5" customHeight="1" x14ac:dyDescent="0.3">
      <c r="A354" s="169">
        <f t="shared" si="47"/>
        <v>348</v>
      </c>
      <c r="B354" s="170"/>
      <c r="C354" s="171"/>
      <c r="D354" s="172"/>
      <c r="E354" s="173"/>
      <c r="F354" s="173"/>
      <c r="G354" s="172"/>
      <c r="H354" s="171"/>
      <c r="I354" s="172"/>
      <c r="J354" s="171"/>
      <c r="K354" s="172"/>
      <c r="L354" s="171"/>
      <c r="M354" s="173"/>
      <c r="N354" s="173"/>
      <c r="O354" s="173"/>
      <c r="P354" s="174"/>
      <c r="Q354" s="175"/>
      <c r="R354" s="176" t="str">
        <f>IFERROR(Q354/(VLOOKUP(P354,Summary!$A$60:$C$76,2,FALSE))," ")</f>
        <v xml:space="preserve"> </v>
      </c>
      <c r="S354" s="174"/>
      <c r="T354" s="176" t="str">
        <f>IFERROR(S354/(VLOOKUP(P354,Summary!$A$60:$C$76,2,FALSE))," ")</f>
        <v xml:space="preserve"> </v>
      </c>
      <c r="U354" s="177">
        <f t="shared" si="48"/>
        <v>0</v>
      </c>
      <c r="X354" s="179" t="str">
        <f t="shared" si="49"/>
        <v>date not completed</v>
      </c>
      <c r="Y354" s="179" t="str">
        <f t="shared" si="50"/>
        <v>date not completed</v>
      </c>
      <c r="Z354" s="179">
        <f t="shared" si="51"/>
        <v>1</v>
      </c>
      <c r="AA354" s="256">
        <f t="shared" si="52"/>
        <v>0</v>
      </c>
      <c r="AB354" s="256" t="e">
        <f t="shared" si="53"/>
        <v>#VALUE!</v>
      </c>
      <c r="AC354" s="180">
        <v>0</v>
      </c>
      <c r="AD354" s="181">
        <f t="shared" si="54"/>
        <v>0</v>
      </c>
      <c r="AE354" s="665"/>
      <c r="AF354" s="666"/>
      <c r="AG354" s="667"/>
    </row>
    <row r="355" spans="1:33" s="178" customFormat="1" ht="22.5" customHeight="1" x14ac:dyDescent="0.3">
      <c r="A355" s="169">
        <f t="shared" si="47"/>
        <v>349</v>
      </c>
      <c r="B355" s="170"/>
      <c r="C355" s="171"/>
      <c r="D355" s="172"/>
      <c r="E355" s="173"/>
      <c r="F355" s="173"/>
      <c r="G355" s="172"/>
      <c r="H355" s="171"/>
      <c r="I355" s="172"/>
      <c r="J355" s="171"/>
      <c r="K355" s="172"/>
      <c r="L355" s="171"/>
      <c r="M355" s="173"/>
      <c r="N355" s="173"/>
      <c r="O355" s="173"/>
      <c r="P355" s="174"/>
      <c r="Q355" s="175"/>
      <c r="R355" s="176" t="str">
        <f>IFERROR(Q355/(VLOOKUP(P355,Summary!$A$60:$C$76,2,FALSE))," ")</f>
        <v xml:space="preserve"> </v>
      </c>
      <c r="S355" s="174"/>
      <c r="T355" s="176" t="str">
        <f>IFERROR(S355/(VLOOKUP(P355,Summary!$A$60:$C$76,2,FALSE))," ")</f>
        <v xml:space="preserve"> </v>
      </c>
      <c r="U355" s="177">
        <f t="shared" si="48"/>
        <v>0</v>
      </c>
      <c r="X355" s="179" t="str">
        <f t="shared" si="49"/>
        <v>date not completed</v>
      </c>
      <c r="Y355" s="179" t="str">
        <f t="shared" si="50"/>
        <v>date not completed</v>
      </c>
      <c r="Z355" s="179">
        <f t="shared" si="51"/>
        <v>1</v>
      </c>
      <c r="AA355" s="256">
        <f t="shared" si="52"/>
        <v>0</v>
      </c>
      <c r="AB355" s="256" t="e">
        <f t="shared" si="53"/>
        <v>#VALUE!</v>
      </c>
      <c r="AC355" s="180">
        <v>0</v>
      </c>
      <c r="AD355" s="181">
        <f t="shared" si="54"/>
        <v>0</v>
      </c>
      <c r="AE355" s="665"/>
      <c r="AF355" s="666"/>
      <c r="AG355" s="667"/>
    </row>
    <row r="356" spans="1:33" s="178" customFormat="1" ht="22.5" customHeight="1" x14ac:dyDescent="0.3">
      <c r="A356" s="169">
        <f t="shared" si="47"/>
        <v>350</v>
      </c>
      <c r="B356" s="170"/>
      <c r="C356" s="171"/>
      <c r="D356" s="172"/>
      <c r="E356" s="173"/>
      <c r="F356" s="173"/>
      <c r="G356" s="172"/>
      <c r="H356" s="171"/>
      <c r="I356" s="172"/>
      <c r="J356" s="171"/>
      <c r="K356" s="172"/>
      <c r="L356" s="171"/>
      <c r="M356" s="173"/>
      <c r="N356" s="173"/>
      <c r="O356" s="173"/>
      <c r="P356" s="174"/>
      <c r="Q356" s="175"/>
      <c r="R356" s="176" t="str">
        <f>IFERROR(Q356/(VLOOKUP(P356,Summary!$A$60:$C$76,2,FALSE))," ")</f>
        <v xml:space="preserve"> </v>
      </c>
      <c r="S356" s="174"/>
      <c r="T356" s="176" t="str">
        <f>IFERROR(S356/(VLOOKUP(P356,Summary!$A$60:$C$76,2,FALSE))," ")</f>
        <v xml:space="preserve"> </v>
      </c>
      <c r="U356" s="177">
        <f t="shared" si="48"/>
        <v>0</v>
      </c>
      <c r="X356" s="179" t="str">
        <f t="shared" si="49"/>
        <v>date not completed</v>
      </c>
      <c r="Y356" s="179" t="str">
        <f t="shared" si="50"/>
        <v>date not completed</v>
      </c>
      <c r="Z356" s="179">
        <f t="shared" si="51"/>
        <v>1</v>
      </c>
      <c r="AA356" s="256">
        <f t="shared" si="52"/>
        <v>0</v>
      </c>
      <c r="AB356" s="256" t="e">
        <f t="shared" si="53"/>
        <v>#VALUE!</v>
      </c>
      <c r="AC356" s="180">
        <v>0</v>
      </c>
      <c r="AD356" s="181">
        <f t="shared" si="54"/>
        <v>0</v>
      </c>
      <c r="AE356" s="665"/>
      <c r="AF356" s="666"/>
      <c r="AG356" s="667"/>
    </row>
    <row r="357" spans="1:33" s="178" customFormat="1" ht="22.5" customHeight="1" x14ac:dyDescent="0.3">
      <c r="A357" s="169">
        <f t="shared" si="47"/>
        <v>351</v>
      </c>
      <c r="B357" s="170"/>
      <c r="C357" s="171"/>
      <c r="D357" s="172"/>
      <c r="E357" s="173"/>
      <c r="F357" s="173"/>
      <c r="G357" s="172"/>
      <c r="H357" s="171"/>
      <c r="I357" s="172"/>
      <c r="J357" s="171"/>
      <c r="K357" s="172"/>
      <c r="L357" s="171"/>
      <c r="M357" s="173"/>
      <c r="N357" s="173"/>
      <c r="O357" s="173"/>
      <c r="P357" s="174"/>
      <c r="Q357" s="175"/>
      <c r="R357" s="176" t="str">
        <f>IFERROR(Q357/(VLOOKUP(P357,Summary!$A$60:$C$76,2,FALSE))," ")</f>
        <v xml:space="preserve"> </v>
      </c>
      <c r="S357" s="174"/>
      <c r="T357" s="176" t="str">
        <f>IFERROR(S357/(VLOOKUP(P357,Summary!$A$60:$C$76,2,FALSE))," ")</f>
        <v xml:space="preserve"> </v>
      </c>
      <c r="U357" s="177">
        <f t="shared" si="48"/>
        <v>0</v>
      </c>
      <c r="X357" s="179" t="str">
        <f t="shared" si="49"/>
        <v>date not completed</v>
      </c>
      <c r="Y357" s="179" t="str">
        <f t="shared" si="50"/>
        <v>date not completed</v>
      </c>
      <c r="Z357" s="179">
        <f t="shared" si="51"/>
        <v>1</v>
      </c>
      <c r="AA357" s="256">
        <f t="shared" si="52"/>
        <v>0</v>
      </c>
      <c r="AB357" s="256" t="e">
        <f t="shared" si="53"/>
        <v>#VALUE!</v>
      </c>
      <c r="AC357" s="180">
        <v>0</v>
      </c>
      <c r="AD357" s="181">
        <f t="shared" si="54"/>
        <v>0</v>
      </c>
      <c r="AE357" s="665"/>
      <c r="AF357" s="666"/>
      <c r="AG357" s="667"/>
    </row>
    <row r="358" spans="1:33" s="178" customFormat="1" ht="22.5" customHeight="1" x14ac:dyDescent="0.3">
      <c r="A358" s="169">
        <f t="shared" si="47"/>
        <v>352</v>
      </c>
      <c r="B358" s="170"/>
      <c r="C358" s="171"/>
      <c r="D358" s="172"/>
      <c r="E358" s="173"/>
      <c r="F358" s="173"/>
      <c r="G358" s="172"/>
      <c r="H358" s="171"/>
      <c r="I358" s="172"/>
      <c r="J358" s="171"/>
      <c r="K358" s="172"/>
      <c r="L358" s="171"/>
      <c r="M358" s="173"/>
      <c r="N358" s="173"/>
      <c r="O358" s="173"/>
      <c r="P358" s="174"/>
      <c r="Q358" s="175"/>
      <c r="R358" s="176" t="str">
        <f>IFERROR(Q358/(VLOOKUP(P358,Summary!$A$60:$C$76,2,FALSE))," ")</f>
        <v xml:space="preserve"> </v>
      </c>
      <c r="S358" s="174"/>
      <c r="T358" s="176" t="str">
        <f>IFERROR(S358/(VLOOKUP(P358,Summary!$A$60:$C$76,2,FALSE))," ")</f>
        <v xml:space="preserve"> </v>
      </c>
      <c r="U358" s="177">
        <f t="shared" si="48"/>
        <v>0</v>
      </c>
      <c r="X358" s="179" t="str">
        <f t="shared" si="49"/>
        <v>date not completed</v>
      </c>
      <c r="Y358" s="179" t="str">
        <f t="shared" si="50"/>
        <v>date not completed</v>
      </c>
      <c r="Z358" s="179">
        <f t="shared" si="51"/>
        <v>1</v>
      </c>
      <c r="AA358" s="256">
        <f t="shared" si="52"/>
        <v>0</v>
      </c>
      <c r="AB358" s="256" t="e">
        <f t="shared" si="53"/>
        <v>#VALUE!</v>
      </c>
      <c r="AC358" s="180">
        <v>0</v>
      </c>
      <c r="AD358" s="181">
        <f t="shared" si="54"/>
        <v>0</v>
      </c>
      <c r="AE358" s="665"/>
      <c r="AF358" s="666"/>
      <c r="AG358" s="667"/>
    </row>
    <row r="359" spans="1:33" s="178" customFormat="1" ht="22.5" customHeight="1" x14ac:dyDescent="0.3">
      <c r="A359" s="169">
        <f t="shared" si="47"/>
        <v>353</v>
      </c>
      <c r="B359" s="170"/>
      <c r="C359" s="171"/>
      <c r="D359" s="172"/>
      <c r="E359" s="173"/>
      <c r="F359" s="173"/>
      <c r="G359" s="172"/>
      <c r="H359" s="171"/>
      <c r="I359" s="172"/>
      <c r="J359" s="171"/>
      <c r="K359" s="172"/>
      <c r="L359" s="171"/>
      <c r="M359" s="173"/>
      <c r="N359" s="173"/>
      <c r="O359" s="173"/>
      <c r="P359" s="174"/>
      <c r="Q359" s="175"/>
      <c r="R359" s="176" t="str">
        <f>IFERROR(Q359/(VLOOKUP(P359,Summary!$A$60:$C$76,2,FALSE))," ")</f>
        <v xml:space="preserve"> </v>
      </c>
      <c r="S359" s="174"/>
      <c r="T359" s="176" t="str">
        <f>IFERROR(S359/(VLOOKUP(P359,Summary!$A$60:$C$76,2,FALSE))," ")</f>
        <v xml:space="preserve"> </v>
      </c>
      <c r="U359" s="177">
        <f t="shared" si="48"/>
        <v>0</v>
      </c>
      <c r="X359" s="179" t="str">
        <f t="shared" si="49"/>
        <v>date not completed</v>
      </c>
      <c r="Y359" s="179" t="str">
        <f t="shared" si="50"/>
        <v>date not completed</v>
      </c>
      <c r="Z359" s="179">
        <f t="shared" si="51"/>
        <v>1</v>
      </c>
      <c r="AA359" s="256">
        <f t="shared" si="52"/>
        <v>0</v>
      </c>
      <c r="AB359" s="256" t="e">
        <f t="shared" si="53"/>
        <v>#VALUE!</v>
      </c>
      <c r="AC359" s="180">
        <v>0</v>
      </c>
      <c r="AD359" s="181">
        <f t="shared" si="54"/>
        <v>0</v>
      </c>
      <c r="AE359" s="665"/>
      <c r="AF359" s="666"/>
      <c r="AG359" s="667"/>
    </row>
    <row r="360" spans="1:33" s="178" customFormat="1" ht="22.5" customHeight="1" x14ac:dyDescent="0.3">
      <c r="A360" s="169">
        <f t="shared" si="47"/>
        <v>354</v>
      </c>
      <c r="B360" s="170"/>
      <c r="C360" s="171"/>
      <c r="D360" s="172"/>
      <c r="E360" s="173"/>
      <c r="F360" s="173"/>
      <c r="G360" s="172"/>
      <c r="H360" s="171"/>
      <c r="I360" s="172"/>
      <c r="J360" s="171"/>
      <c r="K360" s="172"/>
      <c r="L360" s="171"/>
      <c r="M360" s="173"/>
      <c r="N360" s="173"/>
      <c r="O360" s="173"/>
      <c r="P360" s="174"/>
      <c r="Q360" s="175"/>
      <c r="R360" s="176" t="str">
        <f>IFERROR(Q360/(VLOOKUP(P360,Summary!$A$60:$C$76,2,FALSE))," ")</f>
        <v xml:space="preserve"> </v>
      </c>
      <c r="S360" s="174"/>
      <c r="T360" s="176" t="str">
        <f>IFERROR(S360/(VLOOKUP(P360,Summary!$A$60:$C$76,2,FALSE))," ")</f>
        <v xml:space="preserve"> </v>
      </c>
      <c r="U360" s="177">
        <f t="shared" si="48"/>
        <v>0</v>
      </c>
      <c r="X360" s="179" t="str">
        <f t="shared" si="49"/>
        <v>date not completed</v>
      </c>
      <c r="Y360" s="179" t="str">
        <f t="shared" si="50"/>
        <v>date not completed</v>
      </c>
      <c r="Z360" s="179">
        <f t="shared" si="51"/>
        <v>1</v>
      </c>
      <c r="AA360" s="256">
        <f t="shared" si="52"/>
        <v>0</v>
      </c>
      <c r="AB360" s="256" t="e">
        <f t="shared" si="53"/>
        <v>#VALUE!</v>
      </c>
      <c r="AC360" s="180">
        <v>0</v>
      </c>
      <c r="AD360" s="181">
        <f t="shared" si="54"/>
        <v>0</v>
      </c>
      <c r="AE360" s="665"/>
      <c r="AF360" s="666"/>
      <c r="AG360" s="667"/>
    </row>
    <row r="361" spans="1:33" s="178" customFormat="1" ht="22.5" customHeight="1" x14ac:dyDescent="0.3">
      <c r="A361" s="169">
        <f t="shared" si="47"/>
        <v>355</v>
      </c>
      <c r="B361" s="170"/>
      <c r="C361" s="171"/>
      <c r="D361" s="172"/>
      <c r="E361" s="173"/>
      <c r="F361" s="173"/>
      <c r="G361" s="172"/>
      <c r="H361" s="171"/>
      <c r="I361" s="172"/>
      <c r="J361" s="171"/>
      <c r="K361" s="172"/>
      <c r="L361" s="171"/>
      <c r="M361" s="173"/>
      <c r="N361" s="173"/>
      <c r="O361" s="173"/>
      <c r="P361" s="174"/>
      <c r="Q361" s="175"/>
      <c r="R361" s="176" t="str">
        <f>IFERROR(Q361/(VLOOKUP(P361,Summary!$A$60:$C$76,2,FALSE))," ")</f>
        <v xml:space="preserve"> </v>
      </c>
      <c r="S361" s="174"/>
      <c r="T361" s="176" t="str">
        <f>IFERROR(S361/(VLOOKUP(P361,Summary!$A$60:$C$76,2,FALSE))," ")</f>
        <v xml:space="preserve"> </v>
      </c>
      <c r="U361" s="177">
        <f t="shared" si="48"/>
        <v>0</v>
      </c>
      <c r="X361" s="179" t="str">
        <f t="shared" si="49"/>
        <v>date not completed</v>
      </c>
      <c r="Y361" s="179" t="str">
        <f t="shared" si="50"/>
        <v>date not completed</v>
      </c>
      <c r="Z361" s="179">
        <f t="shared" si="51"/>
        <v>1</v>
      </c>
      <c r="AA361" s="256">
        <f t="shared" si="52"/>
        <v>0</v>
      </c>
      <c r="AB361" s="256" t="e">
        <f t="shared" si="53"/>
        <v>#VALUE!</v>
      </c>
      <c r="AC361" s="180">
        <v>0</v>
      </c>
      <c r="AD361" s="181">
        <f t="shared" si="54"/>
        <v>0</v>
      </c>
      <c r="AE361" s="665"/>
      <c r="AF361" s="666"/>
      <c r="AG361" s="667"/>
    </row>
    <row r="362" spans="1:33" s="178" customFormat="1" ht="22.5" customHeight="1" x14ac:dyDescent="0.3">
      <c r="A362" s="169">
        <f t="shared" si="47"/>
        <v>356</v>
      </c>
      <c r="B362" s="170"/>
      <c r="C362" s="171"/>
      <c r="D362" s="172"/>
      <c r="E362" s="173"/>
      <c r="F362" s="173"/>
      <c r="G362" s="172"/>
      <c r="H362" s="171"/>
      <c r="I362" s="172"/>
      <c r="J362" s="171"/>
      <c r="K362" s="172"/>
      <c r="L362" s="171"/>
      <c r="M362" s="173"/>
      <c r="N362" s="173"/>
      <c r="O362" s="173"/>
      <c r="P362" s="174"/>
      <c r="Q362" s="175"/>
      <c r="R362" s="176" t="str">
        <f>IFERROR(Q362/(VLOOKUP(P362,Summary!$A$60:$C$76,2,FALSE))," ")</f>
        <v xml:space="preserve"> </v>
      </c>
      <c r="S362" s="174"/>
      <c r="T362" s="176" t="str">
        <f>IFERROR(S362/(VLOOKUP(P362,Summary!$A$60:$C$76,2,FALSE))," ")</f>
        <v xml:space="preserve"> </v>
      </c>
      <c r="U362" s="177">
        <f t="shared" si="48"/>
        <v>0</v>
      </c>
      <c r="X362" s="179" t="str">
        <f t="shared" si="49"/>
        <v>date not completed</v>
      </c>
      <c r="Y362" s="179" t="str">
        <f t="shared" si="50"/>
        <v>date not completed</v>
      </c>
      <c r="Z362" s="179">
        <f t="shared" si="51"/>
        <v>1</v>
      </c>
      <c r="AA362" s="256">
        <f t="shared" si="52"/>
        <v>0</v>
      </c>
      <c r="AB362" s="256" t="e">
        <f t="shared" si="53"/>
        <v>#VALUE!</v>
      </c>
      <c r="AC362" s="180">
        <v>0</v>
      </c>
      <c r="AD362" s="181">
        <f t="shared" si="54"/>
        <v>0</v>
      </c>
      <c r="AE362" s="665"/>
      <c r="AF362" s="666"/>
      <c r="AG362" s="667"/>
    </row>
    <row r="363" spans="1:33" s="178" customFormat="1" ht="22.5" customHeight="1" x14ac:dyDescent="0.3">
      <c r="A363" s="169">
        <f t="shared" si="47"/>
        <v>357</v>
      </c>
      <c r="B363" s="170"/>
      <c r="C363" s="171"/>
      <c r="D363" s="172"/>
      <c r="E363" s="173"/>
      <c r="F363" s="173"/>
      <c r="G363" s="172"/>
      <c r="H363" s="171"/>
      <c r="I363" s="172"/>
      <c r="J363" s="171"/>
      <c r="K363" s="172"/>
      <c r="L363" s="171"/>
      <c r="M363" s="173"/>
      <c r="N363" s="173"/>
      <c r="O363" s="173"/>
      <c r="P363" s="174"/>
      <c r="Q363" s="175"/>
      <c r="R363" s="176" t="str">
        <f>IFERROR(Q363/(VLOOKUP(P363,Summary!$A$60:$C$76,2,FALSE))," ")</f>
        <v xml:space="preserve"> </v>
      </c>
      <c r="S363" s="174"/>
      <c r="T363" s="176" t="str">
        <f>IFERROR(S363/(VLOOKUP(P363,Summary!$A$60:$C$76,2,FALSE))," ")</f>
        <v xml:space="preserve"> </v>
      </c>
      <c r="U363" s="177">
        <f t="shared" si="48"/>
        <v>0</v>
      </c>
      <c r="X363" s="179" t="str">
        <f t="shared" si="49"/>
        <v>date not completed</v>
      </c>
      <c r="Y363" s="179" t="str">
        <f t="shared" si="50"/>
        <v>date not completed</v>
      </c>
      <c r="Z363" s="179">
        <f t="shared" si="51"/>
        <v>1</v>
      </c>
      <c r="AA363" s="256">
        <f t="shared" si="52"/>
        <v>0</v>
      </c>
      <c r="AB363" s="256" t="e">
        <f t="shared" si="53"/>
        <v>#VALUE!</v>
      </c>
      <c r="AC363" s="180">
        <v>0</v>
      </c>
      <c r="AD363" s="181">
        <f t="shared" si="54"/>
        <v>0</v>
      </c>
      <c r="AE363" s="665"/>
      <c r="AF363" s="666"/>
      <c r="AG363" s="667"/>
    </row>
    <row r="364" spans="1:33" s="178" customFormat="1" ht="22.5" customHeight="1" x14ac:dyDescent="0.3">
      <c r="A364" s="169">
        <f t="shared" si="47"/>
        <v>358</v>
      </c>
      <c r="B364" s="170"/>
      <c r="C364" s="171"/>
      <c r="D364" s="172"/>
      <c r="E364" s="173"/>
      <c r="F364" s="173"/>
      <c r="G364" s="172"/>
      <c r="H364" s="171"/>
      <c r="I364" s="172"/>
      <c r="J364" s="171"/>
      <c r="K364" s="172"/>
      <c r="L364" s="171"/>
      <c r="M364" s="173"/>
      <c r="N364" s="173"/>
      <c r="O364" s="173"/>
      <c r="P364" s="174"/>
      <c r="Q364" s="175"/>
      <c r="R364" s="176" t="str">
        <f>IFERROR(Q364/(VLOOKUP(P364,Summary!$A$60:$C$76,2,FALSE))," ")</f>
        <v xml:space="preserve"> </v>
      </c>
      <c r="S364" s="174"/>
      <c r="T364" s="176" t="str">
        <f>IFERROR(S364/(VLOOKUP(P364,Summary!$A$60:$C$76,2,FALSE))," ")</f>
        <v xml:space="preserve"> </v>
      </c>
      <c r="U364" s="177">
        <f t="shared" si="48"/>
        <v>0</v>
      </c>
      <c r="X364" s="179" t="str">
        <f t="shared" si="49"/>
        <v>date not completed</v>
      </c>
      <c r="Y364" s="179" t="str">
        <f t="shared" si="50"/>
        <v>date not completed</v>
      </c>
      <c r="Z364" s="179">
        <f t="shared" si="51"/>
        <v>1</v>
      </c>
      <c r="AA364" s="256">
        <f t="shared" si="52"/>
        <v>0</v>
      </c>
      <c r="AB364" s="256" t="e">
        <f t="shared" si="53"/>
        <v>#VALUE!</v>
      </c>
      <c r="AC364" s="180">
        <v>0</v>
      </c>
      <c r="AD364" s="181">
        <f t="shared" si="54"/>
        <v>0</v>
      </c>
      <c r="AE364" s="665"/>
      <c r="AF364" s="666"/>
      <c r="AG364" s="667"/>
    </row>
    <row r="365" spans="1:33" s="178" customFormat="1" ht="22.5" customHeight="1" x14ac:dyDescent="0.3">
      <c r="A365" s="169">
        <f t="shared" si="47"/>
        <v>359</v>
      </c>
      <c r="B365" s="170"/>
      <c r="C365" s="171"/>
      <c r="D365" s="172"/>
      <c r="E365" s="173"/>
      <c r="F365" s="173"/>
      <c r="G365" s="172"/>
      <c r="H365" s="171"/>
      <c r="I365" s="172"/>
      <c r="J365" s="171"/>
      <c r="K365" s="172"/>
      <c r="L365" s="171"/>
      <c r="M365" s="173"/>
      <c r="N365" s="173"/>
      <c r="O365" s="173"/>
      <c r="P365" s="174"/>
      <c r="Q365" s="175"/>
      <c r="R365" s="176" t="str">
        <f>IFERROR(Q365/(VLOOKUP(P365,Summary!$A$60:$C$76,2,FALSE))," ")</f>
        <v xml:space="preserve"> </v>
      </c>
      <c r="S365" s="174"/>
      <c r="T365" s="176" t="str">
        <f>IFERROR(S365/(VLOOKUP(P365,Summary!$A$60:$C$76,2,FALSE))," ")</f>
        <v xml:space="preserve"> </v>
      </c>
      <c r="U365" s="177">
        <f t="shared" si="48"/>
        <v>0</v>
      </c>
      <c r="X365" s="179" t="str">
        <f t="shared" si="49"/>
        <v>date not completed</v>
      </c>
      <c r="Y365" s="179" t="str">
        <f t="shared" si="50"/>
        <v>date not completed</v>
      </c>
      <c r="Z365" s="179">
        <f t="shared" si="51"/>
        <v>1</v>
      </c>
      <c r="AA365" s="256">
        <f t="shared" si="52"/>
        <v>0</v>
      </c>
      <c r="AB365" s="256" t="e">
        <f t="shared" si="53"/>
        <v>#VALUE!</v>
      </c>
      <c r="AC365" s="180">
        <v>0</v>
      </c>
      <c r="AD365" s="181">
        <f t="shared" si="54"/>
        <v>0</v>
      </c>
      <c r="AE365" s="665"/>
      <c r="AF365" s="666"/>
      <c r="AG365" s="667"/>
    </row>
    <row r="366" spans="1:33" s="178" customFormat="1" ht="22.5" customHeight="1" x14ac:dyDescent="0.3">
      <c r="A366" s="169">
        <f t="shared" si="47"/>
        <v>360</v>
      </c>
      <c r="B366" s="170"/>
      <c r="C366" s="171"/>
      <c r="D366" s="172"/>
      <c r="E366" s="173"/>
      <c r="F366" s="173"/>
      <c r="G366" s="172"/>
      <c r="H366" s="171"/>
      <c r="I366" s="172"/>
      <c r="J366" s="171"/>
      <c r="K366" s="172"/>
      <c r="L366" s="171"/>
      <c r="M366" s="173"/>
      <c r="N366" s="173"/>
      <c r="O366" s="173"/>
      <c r="P366" s="174"/>
      <c r="Q366" s="175"/>
      <c r="R366" s="176" t="str">
        <f>IFERROR(Q366/(VLOOKUP(P366,Summary!$A$60:$C$76,2,FALSE))," ")</f>
        <v xml:space="preserve"> </v>
      </c>
      <c r="S366" s="174"/>
      <c r="T366" s="176" t="str">
        <f>IFERROR(S366/(VLOOKUP(P366,Summary!$A$60:$C$76,2,FALSE))," ")</f>
        <v xml:space="preserve"> </v>
      </c>
      <c r="U366" s="177">
        <f t="shared" si="48"/>
        <v>0</v>
      </c>
      <c r="X366" s="179" t="str">
        <f t="shared" si="49"/>
        <v>date not completed</v>
      </c>
      <c r="Y366" s="179" t="str">
        <f t="shared" si="50"/>
        <v>date not completed</v>
      </c>
      <c r="Z366" s="179">
        <f t="shared" si="51"/>
        <v>1</v>
      </c>
      <c r="AA366" s="256">
        <f t="shared" si="52"/>
        <v>0</v>
      </c>
      <c r="AB366" s="256" t="e">
        <f t="shared" si="53"/>
        <v>#VALUE!</v>
      </c>
      <c r="AC366" s="180">
        <v>0</v>
      </c>
      <c r="AD366" s="181">
        <f t="shared" si="54"/>
        <v>0</v>
      </c>
      <c r="AE366" s="665"/>
      <c r="AF366" s="666"/>
      <c r="AG366" s="667"/>
    </row>
    <row r="367" spans="1:33" s="178" customFormat="1" ht="22.5" customHeight="1" x14ac:dyDescent="0.3">
      <c r="A367" s="169">
        <f t="shared" si="47"/>
        <v>361</v>
      </c>
      <c r="B367" s="170"/>
      <c r="C367" s="171"/>
      <c r="D367" s="172"/>
      <c r="E367" s="173"/>
      <c r="F367" s="173"/>
      <c r="G367" s="172"/>
      <c r="H367" s="171"/>
      <c r="I367" s="172"/>
      <c r="J367" s="171"/>
      <c r="K367" s="172"/>
      <c r="L367" s="171"/>
      <c r="M367" s="173"/>
      <c r="N367" s="173"/>
      <c r="O367" s="173"/>
      <c r="P367" s="174"/>
      <c r="Q367" s="175"/>
      <c r="R367" s="176" t="str">
        <f>IFERROR(Q367/(VLOOKUP(P367,Summary!$A$60:$C$76,2,FALSE))," ")</f>
        <v xml:space="preserve"> </v>
      </c>
      <c r="S367" s="174"/>
      <c r="T367" s="176" t="str">
        <f>IFERROR(S367/(VLOOKUP(P367,Summary!$A$60:$C$76,2,FALSE))," ")</f>
        <v xml:space="preserve"> </v>
      </c>
      <c r="U367" s="177">
        <f t="shared" si="48"/>
        <v>0</v>
      </c>
      <c r="X367" s="179" t="str">
        <f t="shared" si="49"/>
        <v>date not completed</v>
      </c>
      <c r="Y367" s="179" t="str">
        <f t="shared" si="50"/>
        <v>date not completed</v>
      </c>
      <c r="Z367" s="179">
        <f t="shared" si="51"/>
        <v>1</v>
      </c>
      <c r="AA367" s="256">
        <f t="shared" si="52"/>
        <v>0</v>
      </c>
      <c r="AB367" s="256" t="e">
        <f t="shared" si="53"/>
        <v>#VALUE!</v>
      </c>
      <c r="AC367" s="180">
        <v>0</v>
      </c>
      <c r="AD367" s="181">
        <f t="shared" si="54"/>
        <v>0</v>
      </c>
      <c r="AE367" s="665"/>
      <c r="AF367" s="666"/>
      <c r="AG367" s="667"/>
    </row>
    <row r="368" spans="1:33" s="178" customFormat="1" ht="22.5" customHeight="1" x14ac:dyDescent="0.3">
      <c r="A368" s="169">
        <f t="shared" si="47"/>
        <v>362</v>
      </c>
      <c r="B368" s="170"/>
      <c r="C368" s="171"/>
      <c r="D368" s="172"/>
      <c r="E368" s="173"/>
      <c r="F368" s="173"/>
      <c r="G368" s="172"/>
      <c r="H368" s="171"/>
      <c r="I368" s="172"/>
      <c r="J368" s="171"/>
      <c r="K368" s="172"/>
      <c r="L368" s="171"/>
      <c r="M368" s="173"/>
      <c r="N368" s="173"/>
      <c r="O368" s="173"/>
      <c r="P368" s="174"/>
      <c r="Q368" s="175"/>
      <c r="R368" s="176" t="str">
        <f>IFERROR(Q368/(VLOOKUP(P368,Summary!$A$60:$C$76,2,FALSE))," ")</f>
        <v xml:space="preserve"> </v>
      </c>
      <c r="S368" s="174"/>
      <c r="T368" s="176" t="str">
        <f>IFERROR(S368/(VLOOKUP(P368,Summary!$A$60:$C$76,2,FALSE))," ")</f>
        <v xml:space="preserve"> </v>
      </c>
      <c r="U368" s="177">
        <f t="shared" si="48"/>
        <v>0</v>
      </c>
      <c r="X368" s="179" t="str">
        <f t="shared" si="49"/>
        <v>date not completed</v>
      </c>
      <c r="Y368" s="179" t="str">
        <f t="shared" si="50"/>
        <v>date not completed</v>
      </c>
      <c r="Z368" s="179">
        <f t="shared" si="51"/>
        <v>1</v>
      </c>
      <c r="AA368" s="256">
        <f t="shared" si="52"/>
        <v>0</v>
      </c>
      <c r="AB368" s="256" t="e">
        <f t="shared" si="53"/>
        <v>#VALUE!</v>
      </c>
      <c r="AC368" s="180">
        <v>0</v>
      </c>
      <c r="AD368" s="181">
        <f t="shared" si="54"/>
        <v>0</v>
      </c>
      <c r="AE368" s="665"/>
      <c r="AF368" s="666"/>
      <c r="AG368" s="667"/>
    </row>
    <row r="369" spans="1:33" s="178" customFormat="1" ht="22.5" customHeight="1" x14ac:dyDescent="0.3">
      <c r="A369" s="169">
        <f t="shared" si="47"/>
        <v>363</v>
      </c>
      <c r="B369" s="170"/>
      <c r="C369" s="171"/>
      <c r="D369" s="172"/>
      <c r="E369" s="173"/>
      <c r="F369" s="173"/>
      <c r="G369" s="172"/>
      <c r="H369" s="171"/>
      <c r="I369" s="172"/>
      <c r="J369" s="171"/>
      <c r="K369" s="172"/>
      <c r="L369" s="171"/>
      <c r="M369" s="173"/>
      <c r="N369" s="173"/>
      <c r="O369" s="173"/>
      <c r="P369" s="174"/>
      <c r="Q369" s="175"/>
      <c r="R369" s="176" t="str">
        <f>IFERROR(Q369/(VLOOKUP(P369,Summary!$A$60:$C$76,2,FALSE))," ")</f>
        <v xml:space="preserve"> </v>
      </c>
      <c r="S369" s="174"/>
      <c r="T369" s="176" t="str">
        <f>IFERROR(S369/(VLOOKUP(P369,Summary!$A$60:$C$76,2,FALSE))," ")</f>
        <v xml:space="preserve"> </v>
      </c>
      <c r="U369" s="177">
        <f t="shared" si="48"/>
        <v>0</v>
      </c>
      <c r="X369" s="179" t="str">
        <f t="shared" si="49"/>
        <v>date not completed</v>
      </c>
      <c r="Y369" s="179" t="str">
        <f t="shared" si="50"/>
        <v>date not completed</v>
      </c>
      <c r="Z369" s="179">
        <f t="shared" si="51"/>
        <v>1</v>
      </c>
      <c r="AA369" s="256">
        <f t="shared" si="52"/>
        <v>0</v>
      </c>
      <c r="AB369" s="256" t="e">
        <f t="shared" si="53"/>
        <v>#VALUE!</v>
      </c>
      <c r="AC369" s="180">
        <v>0</v>
      </c>
      <c r="AD369" s="181">
        <f t="shared" si="54"/>
        <v>0</v>
      </c>
      <c r="AE369" s="665"/>
      <c r="AF369" s="666"/>
      <c r="AG369" s="667"/>
    </row>
    <row r="370" spans="1:33" s="178" customFormat="1" ht="22.5" customHeight="1" x14ac:dyDescent="0.3">
      <c r="A370" s="169">
        <f t="shared" si="47"/>
        <v>364</v>
      </c>
      <c r="B370" s="170"/>
      <c r="C370" s="171"/>
      <c r="D370" s="172"/>
      <c r="E370" s="173"/>
      <c r="F370" s="173"/>
      <c r="G370" s="172"/>
      <c r="H370" s="171"/>
      <c r="I370" s="172"/>
      <c r="J370" s="171"/>
      <c r="K370" s="172"/>
      <c r="L370" s="171"/>
      <c r="M370" s="173"/>
      <c r="N370" s="173"/>
      <c r="O370" s="173"/>
      <c r="P370" s="174"/>
      <c r="Q370" s="175"/>
      <c r="R370" s="176" t="str">
        <f>IFERROR(Q370/(VLOOKUP(P370,Summary!$A$60:$C$76,2,FALSE))," ")</f>
        <v xml:space="preserve"> </v>
      </c>
      <c r="S370" s="174"/>
      <c r="T370" s="176" t="str">
        <f>IFERROR(S370/(VLOOKUP(P370,Summary!$A$60:$C$76,2,FALSE))," ")</f>
        <v xml:space="preserve"> </v>
      </c>
      <c r="U370" s="177">
        <f t="shared" si="48"/>
        <v>0</v>
      </c>
      <c r="X370" s="179" t="str">
        <f t="shared" si="49"/>
        <v>date not completed</v>
      </c>
      <c r="Y370" s="179" t="str">
        <f t="shared" si="50"/>
        <v>date not completed</v>
      </c>
      <c r="Z370" s="179">
        <f t="shared" si="51"/>
        <v>1</v>
      </c>
      <c r="AA370" s="256">
        <f t="shared" si="52"/>
        <v>0</v>
      </c>
      <c r="AB370" s="256" t="e">
        <f t="shared" si="53"/>
        <v>#VALUE!</v>
      </c>
      <c r="AC370" s="180">
        <v>0</v>
      </c>
      <c r="AD370" s="181">
        <f t="shared" si="54"/>
        <v>0</v>
      </c>
      <c r="AE370" s="665"/>
      <c r="AF370" s="666"/>
      <c r="AG370" s="667"/>
    </row>
    <row r="371" spans="1:33" s="178" customFormat="1" ht="22.5" customHeight="1" x14ac:dyDescent="0.3">
      <c r="A371" s="169">
        <f t="shared" si="47"/>
        <v>365</v>
      </c>
      <c r="B371" s="170"/>
      <c r="C371" s="171"/>
      <c r="D371" s="172"/>
      <c r="E371" s="173"/>
      <c r="F371" s="173"/>
      <c r="G371" s="172"/>
      <c r="H371" s="171"/>
      <c r="I371" s="172"/>
      <c r="J371" s="171"/>
      <c r="K371" s="172"/>
      <c r="L371" s="171"/>
      <c r="M371" s="173"/>
      <c r="N371" s="173"/>
      <c r="O371" s="173"/>
      <c r="P371" s="174"/>
      <c r="Q371" s="175"/>
      <c r="R371" s="176" t="str">
        <f>IFERROR(Q371/(VLOOKUP(P371,Summary!$A$60:$C$76,2,FALSE))," ")</f>
        <v xml:space="preserve"> </v>
      </c>
      <c r="S371" s="174"/>
      <c r="T371" s="176" t="str">
        <f>IFERROR(S371/(VLOOKUP(P371,Summary!$A$60:$C$76,2,FALSE))," ")</f>
        <v xml:space="preserve"> </v>
      </c>
      <c r="U371" s="177">
        <f t="shared" si="48"/>
        <v>0</v>
      </c>
      <c r="X371" s="179" t="str">
        <f t="shared" si="49"/>
        <v>date not completed</v>
      </c>
      <c r="Y371" s="179" t="str">
        <f t="shared" si="50"/>
        <v>date not completed</v>
      </c>
      <c r="Z371" s="179">
        <f t="shared" si="51"/>
        <v>1</v>
      </c>
      <c r="AA371" s="256">
        <f t="shared" si="52"/>
        <v>0</v>
      </c>
      <c r="AB371" s="256" t="e">
        <f t="shared" si="53"/>
        <v>#VALUE!</v>
      </c>
      <c r="AC371" s="180">
        <v>0</v>
      </c>
      <c r="AD371" s="181">
        <f t="shared" si="54"/>
        <v>0</v>
      </c>
      <c r="AE371" s="665"/>
      <c r="AF371" s="666"/>
      <c r="AG371" s="667"/>
    </row>
    <row r="372" spans="1:33" s="178" customFormat="1" ht="22.5" customHeight="1" x14ac:dyDescent="0.3">
      <c r="A372" s="169">
        <f t="shared" si="47"/>
        <v>366</v>
      </c>
      <c r="B372" s="170"/>
      <c r="C372" s="171"/>
      <c r="D372" s="172"/>
      <c r="E372" s="173"/>
      <c r="F372" s="173"/>
      <c r="G372" s="172"/>
      <c r="H372" s="171"/>
      <c r="I372" s="172"/>
      <c r="J372" s="171"/>
      <c r="K372" s="172"/>
      <c r="L372" s="171"/>
      <c r="M372" s="173"/>
      <c r="N372" s="173"/>
      <c r="O372" s="173"/>
      <c r="P372" s="174"/>
      <c r="Q372" s="175"/>
      <c r="R372" s="176" t="str">
        <f>IFERROR(Q372/(VLOOKUP(P372,Summary!$A$60:$C$76,2,FALSE))," ")</f>
        <v xml:space="preserve"> </v>
      </c>
      <c r="S372" s="174"/>
      <c r="T372" s="176" t="str">
        <f>IFERROR(S372/(VLOOKUP(P372,Summary!$A$60:$C$76,2,FALSE))," ")</f>
        <v xml:space="preserve"> </v>
      </c>
      <c r="U372" s="177">
        <f t="shared" si="48"/>
        <v>0</v>
      </c>
      <c r="X372" s="179" t="str">
        <f t="shared" si="49"/>
        <v>date not completed</v>
      </c>
      <c r="Y372" s="179" t="str">
        <f t="shared" si="50"/>
        <v>date not completed</v>
      </c>
      <c r="Z372" s="179">
        <f t="shared" si="51"/>
        <v>1</v>
      </c>
      <c r="AA372" s="256">
        <f t="shared" si="52"/>
        <v>0</v>
      </c>
      <c r="AB372" s="256" t="e">
        <f t="shared" si="53"/>
        <v>#VALUE!</v>
      </c>
      <c r="AC372" s="180">
        <v>0</v>
      </c>
      <c r="AD372" s="181">
        <f t="shared" si="54"/>
        <v>0</v>
      </c>
      <c r="AE372" s="665"/>
      <c r="AF372" s="666"/>
      <c r="AG372" s="667"/>
    </row>
    <row r="373" spans="1:33" s="178" customFormat="1" ht="22.5" customHeight="1" x14ac:dyDescent="0.3">
      <c r="A373" s="169">
        <f t="shared" si="47"/>
        <v>367</v>
      </c>
      <c r="B373" s="170"/>
      <c r="C373" s="171"/>
      <c r="D373" s="172"/>
      <c r="E373" s="173"/>
      <c r="F373" s="173"/>
      <c r="G373" s="172"/>
      <c r="H373" s="171"/>
      <c r="I373" s="172"/>
      <c r="J373" s="171"/>
      <c r="K373" s="172"/>
      <c r="L373" s="171"/>
      <c r="M373" s="173"/>
      <c r="N373" s="173"/>
      <c r="O373" s="173"/>
      <c r="P373" s="174"/>
      <c r="Q373" s="175"/>
      <c r="R373" s="176" t="str">
        <f>IFERROR(Q373/(VLOOKUP(P373,Summary!$A$60:$C$76,2,FALSE))," ")</f>
        <v xml:space="preserve"> </v>
      </c>
      <c r="S373" s="174"/>
      <c r="T373" s="176" t="str">
        <f>IFERROR(S373/(VLOOKUP(P373,Summary!$A$60:$C$76,2,FALSE))," ")</f>
        <v xml:space="preserve"> </v>
      </c>
      <c r="U373" s="177">
        <f t="shared" si="48"/>
        <v>0</v>
      </c>
      <c r="X373" s="179" t="str">
        <f t="shared" si="49"/>
        <v>date not completed</v>
      </c>
      <c r="Y373" s="179" t="str">
        <f t="shared" si="50"/>
        <v>date not completed</v>
      </c>
      <c r="Z373" s="179">
        <f t="shared" si="51"/>
        <v>1</v>
      </c>
      <c r="AA373" s="256">
        <f t="shared" si="52"/>
        <v>0</v>
      </c>
      <c r="AB373" s="256" t="e">
        <f t="shared" si="53"/>
        <v>#VALUE!</v>
      </c>
      <c r="AC373" s="180">
        <v>0</v>
      </c>
      <c r="AD373" s="181">
        <f t="shared" si="54"/>
        <v>0</v>
      </c>
      <c r="AE373" s="665"/>
      <c r="AF373" s="666"/>
      <c r="AG373" s="667"/>
    </row>
    <row r="374" spans="1:33" s="178" customFormat="1" ht="22.5" customHeight="1" x14ac:dyDescent="0.3">
      <c r="A374" s="169">
        <f t="shared" si="47"/>
        <v>368</v>
      </c>
      <c r="B374" s="170"/>
      <c r="C374" s="171"/>
      <c r="D374" s="172"/>
      <c r="E374" s="173"/>
      <c r="F374" s="173"/>
      <c r="G374" s="172"/>
      <c r="H374" s="171"/>
      <c r="I374" s="172"/>
      <c r="J374" s="171"/>
      <c r="K374" s="172"/>
      <c r="L374" s="171"/>
      <c r="M374" s="173"/>
      <c r="N374" s="173"/>
      <c r="O374" s="173"/>
      <c r="P374" s="174"/>
      <c r="Q374" s="175"/>
      <c r="R374" s="176" t="str">
        <f>IFERROR(Q374/(VLOOKUP(P374,Summary!$A$60:$C$76,2,FALSE))," ")</f>
        <v xml:space="preserve"> </v>
      </c>
      <c r="S374" s="174"/>
      <c r="T374" s="176" t="str">
        <f>IFERROR(S374/(VLOOKUP(P374,Summary!$A$60:$C$76,2,FALSE))," ")</f>
        <v xml:space="preserve"> </v>
      </c>
      <c r="U374" s="177">
        <f t="shared" si="48"/>
        <v>0</v>
      </c>
      <c r="X374" s="179" t="str">
        <f t="shared" si="49"/>
        <v>date not completed</v>
      </c>
      <c r="Y374" s="179" t="str">
        <f t="shared" si="50"/>
        <v>date not completed</v>
      </c>
      <c r="Z374" s="179">
        <f t="shared" si="51"/>
        <v>1</v>
      </c>
      <c r="AA374" s="256">
        <f t="shared" si="52"/>
        <v>0</v>
      </c>
      <c r="AB374" s="256" t="e">
        <f t="shared" si="53"/>
        <v>#VALUE!</v>
      </c>
      <c r="AC374" s="180">
        <v>0</v>
      </c>
      <c r="AD374" s="181">
        <f t="shared" si="54"/>
        <v>0</v>
      </c>
      <c r="AE374" s="665"/>
      <c r="AF374" s="666"/>
      <c r="AG374" s="667"/>
    </row>
    <row r="375" spans="1:33" s="178" customFormat="1" ht="22.5" customHeight="1" x14ac:dyDescent="0.3">
      <c r="A375" s="169">
        <f t="shared" si="47"/>
        <v>369</v>
      </c>
      <c r="B375" s="170"/>
      <c r="C375" s="171"/>
      <c r="D375" s="172"/>
      <c r="E375" s="173"/>
      <c r="F375" s="173"/>
      <c r="G375" s="172"/>
      <c r="H375" s="171"/>
      <c r="I375" s="172"/>
      <c r="J375" s="171"/>
      <c r="K375" s="172"/>
      <c r="L375" s="171"/>
      <c r="M375" s="173"/>
      <c r="N375" s="173"/>
      <c r="O375" s="173"/>
      <c r="P375" s="174"/>
      <c r="Q375" s="175"/>
      <c r="R375" s="176" t="str">
        <f>IFERROR(Q375/(VLOOKUP(P375,Summary!$A$60:$C$76,2,FALSE))," ")</f>
        <v xml:space="preserve"> </v>
      </c>
      <c r="S375" s="174"/>
      <c r="T375" s="176" t="str">
        <f>IFERROR(S375/(VLOOKUP(P375,Summary!$A$60:$C$76,2,FALSE))," ")</f>
        <v xml:space="preserve"> </v>
      </c>
      <c r="U375" s="177">
        <f t="shared" si="48"/>
        <v>0</v>
      </c>
      <c r="X375" s="179" t="str">
        <f t="shared" si="49"/>
        <v>date not completed</v>
      </c>
      <c r="Y375" s="179" t="str">
        <f t="shared" si="50"/>
        <v>date not completed</v>
      </c>
      <c r="Z375" s="179">
        <f t="shared" si="51"/>
        <v>1</v>
      </c>
      <c r="AA375" s="256">
        <f t="shared" si="52"/>
        <v>0</v>
      </c>
      <c r="AB375" s="256" t="e">
        <f t="shared" si="53"/>
        <v>#VALUE!</v>
      </c>
      <c r="AC375" s="180">
        <v>0</v>
      </c>
      <c r="AD375" s="181">
        <f t="shared" si="54"/>
        <v>0</v>
      </c>
      <c r="AE375" s="665"/>
      <c r="AF375" s="666"/>
      <c r="AG375" s="667"/>
    </row>
    <row r="376" spans="1:33" s="178" customFormat="1" ht="22.5" customHeight="1" x14ac:dyDescent="0.3">
      <c r="A376" s="169">
        <f t="shared" si="47"/>
        <v>370</v>
      </c>
      <c r="B376" s="170"/>
      <c r="C376" s="171"/>
      <c r="D376" s="172"/>
      <c r="E376" s="173"/>
      <c r="F376" s="173"/>
      <c r="G376" s="172"/>
      <c r="H376" s="171"/>
      <c r="I376" s="172"/>
      <c r="J376" s="171"/>
      <c r="K376" s="172"/>
      <c r="L376" s="171"/>
      <c r="M376" s="173"/>
      <c r="N376" s="173"/>
      <c r="O376" s="173"/>
      <c r="P376" s="174"/>
      <c r="Q376" s="175"/>
      <c r="R376" s="176" t="str">
        <f>IFERROR(Q376/(VLOOKUP(P376,Summary!$A$60:$C$76,2,FALSE))," ")</f>
        <v xml:space="preserve"> </v>
      </c>
      <c r="S376" s="174"/>
      <c r="T376" s="176" t="str">
        <f>IFERROR(S376/(VLOOKUP(P376,Summary!$A$60:$C$76,2,FALSE))," ")</f>
        <v xml:space="preserve"> </v>
      </c>
      <c r="U376" s="177">
        <f t="shared" si="48"/>
        <v>0</v>
      </c>
      <c r="X376" s="179" t="str">
        <f t="shared" si="49"/>
        <v>date not completed</v>
      </c>
      <c r="Y376" s="179" t="str">
        <f t="shared" si="50"/>
        <v>date not completed</v>
      </c>
      <c r="Z376" s="179">
        <f t="shared" si="51"/>
        <v>1</v>
      </c>
      <c r="AA376" s="256">
        <f t="shared" si="52"/>
        <v>0</v>
      </c>
      <c r="AB376" s="256" t="e">
        <f t="shared" si="53"/>
        <v>#VALUE!</v>
      </c>
      <c r="AC376" s="180">
        <v>0</v>
      </c>
      <c r="AD376" s="181">
        <f t="shared" si="54"/>
        <v>0</v>
      </c>
      <c r="AE376" s="665"/>
      <c r="AF376" s="666"/>
      <c r="AG376" s="667"/>
    </row>
    <row r="377" spans="1:33" s="178" customFormat="1" ht="22.5" customHeight="1" x14ac:dyDescent="0.3">
      <c r="A377" s="169">
        <f t="shared" si="47"/>
        <v>371</v>
      </c>
      <c r="B377" s="170"/>
      <c r="C377" s="171"/>
      <c r="D377" s="172"/>
      <c r="E377" s="173"/>
      <c r="F377" s="173"/>
      <c r="G377" s="172"/>
      <c r="H377" s="171"/>
      <c r="I377" s="172"/>
      <c r="J377" s="171"/>
      <c r="K377" s="172"/>
      <c r="L377" s="171"/>
      <c r="M377" s="173"/>
      <c r="N377" s="173"/>
      <c r="O377" s="173"/>
      <c r="P377" s="174"/>
      <c r="Q377" s="175"/>
      <c r="R377" s="176" t="str">
        <f>IFERROR(Q377/(VLOOKUP(P377,Summary!$A$60:$C$76,2,FALSE))," ")</f>
        <v xml:space="preserve"> </v>
      </c>
      <c r="S377" s="174"/>
      <c r="T377" s="176" t="str">
        <f>IFERROR(S377/(VLOOKUP(P377,Summary!$A$60:$C$76,2,FALSE))," ")</f>
        <v xml:space="preserve"> </v>
      </c>
      <c r="U377" s="177">
        <f t="shared" si="48"/>
        <v>0</v>
      </c>
      <c r="X377" s="179" t="str">
        <f t="shared" si="49"/>
        <v>date not completed</v>
      </c>
      <c r="Y377" s="179" t="str">
        <f t="shared" si="50"/>
        <v>date not completed</v>
      </c>
      <c r="Z377" s="179">
        <f t="shared" si="51"/>
        <v>1</v>
      </c>
      <c r="AA377" s="256">
        <f t="shared" si="52"/>
        <v>0</v>
      </c>
      <c r="AB377" s="256" t="e">
        <f t="shared" si="53"/>
        <v>#VALUE!</v>
      </c>
      <c r="AC377" s="180">
        <v>0</v>
      </c>
      <c r="AD377" s="181">
        <f t="shared" si="54"/>
        <v>0</v>
      </c>
      <c r="AE377" s="665"/>
      <c r="AF377" s="666"/>
      <c r="AG377" s="667"/>
    </row>
    <row r="378" spans="1:33" s="178" customFormat="1" ht="22.5" customHeight="1" x14ac:dyDescent="0.3">
      <c r="A378" s="169">
        <f t="shared" si="47"/>
        <v>372</v>
      </c>
      <c r="B378" s="170"/>
      <c r="C378" s="171"/>
      <c r="D378" s="172"/>
      <c r="E378" s="173"/>
      <c r="F378" s="173"/>
      <c r="G378" s="172"/>
      <c r="H378" s="171"/>
      <c r="I378" s="172"/>
      <c r="J378" s="171"/>
      <c r="K378" s="172"/>
      <c r="L378" s="171"/>
      <c r="M378" s="173"/>
      <c r="N378" s="173"/>
      <c r="O378" s="173"/>
      <c r="P378" s="174"/>
      <c r="Q378" s="175"/>
      <c r="R378" s="176" t="str">
        <f>IFERROR(Q378/(VLOOKUP(P378,Summary!$A$60:$C$76,2,FALSE))," ")</f>
        <v xml:space="preserve"> </v>
      </c>
      <c r="S378" s="174"/>
      <c r="T378" s="176" t="str">
        <f>IFERROR(S378/(VLOOKUP(P378,Summary!$A$60:$C$76,2,FALSE))," ")</f>
        <v xml:space="preserve"> </v>
      </c>
      <c r="U378" s="177">
        <f t="shared" si="48"/>
        <v>0</v>
      </c>
      <c r="X378" s="179" t="str">
        <f t="shared" si="49"/>
        <v>date not completed</v>
      </c>
      <c r="Y378" s="179" t="str">
        <f t="shared" si="50"/>
        <v>date not completed</v>
      </c>
      <c r="Z378" s="179">
        <f t="shared" si="51"/>
        <v>1</v>
      </c>
      <c r="AA378" s="256">
        <f t="shared" si="52"/>
        <v>0</v>
      </c>
      <c r="AB378" s="256" t="e">
        <f t="shared" si="53"/>
        <v>#VALUE!</v>
      </c>
      <c r="AC378" s="180">
        <v>0</v>
      </c>
      <c r="AD378" s="181">
        <f t="shared" si="54"/>
        <v>0</v>
      </c>
      <c r="AE378" s="665"/>
      <c r="AF378" s="666"/>
      <c r="AG378" s="667"/>
    </row>
    <row r="379" spans="1:33" s="178" customFormat="1" ht="22.5" customHeight="1" x14ac:dyDescent="0.3">
      <c r="A379" s="169">
        <f t="shared" si="47"/>
        <v>373</v>
      </c>
      <c r="B379" s="170"/>
      <c r="C379" s="171"/>
      <c r="D379" s="172"/>
      <c r="E379" s="173"/>
      <c r="F379" s="173"/>
      <c r="G379" s="172"/>
      <c r="H379" s="171"/>
      <c r="I379" s="172"/>
      <c r="J379" s="171"/>
      <c r="K379" s="172"/>
      <c r="L379" s="171"/>
      <c r="M379" s="173"/>
      <c r="N379" s="173"/>
      <c r="O379" s="173"/>
      <c r="P379" s="174"/>
      <c r="Q379" s="175"/>
      <c r="R379" s="176" t="str">
        <f>IFERROR(Q379/(VLOOKUP(P379,Summary!$A$60:$C$76,2,FALSE))," ")</f>
        <v xml:space="preserve"> </v>
      </c>
      <c r="S379" s="174"/>
      <c r="T379" s="176" t="str">
        <f>IFERROR(S379/(VLOOKUP(P379,Summary!$A$60:$C$76,2,FALSE))," ")</f>
        <v xml:space="preserve"> </v>
      </c>
      <c r="U379" s="177">
        <f t="shared" si="48"/>
        <v>0</v>
      </c>
      <c r="X379" s="179" t="str">
        <f t="shared" si="49"/>
        <v>date not completed</v>
      </c>
      <c r="Y379" s="179" t="str">
        <f t="shared" si="50"/>
        <v>date not completed</v>
      </c>
      <c r="Z379" s="179">
        <f t="shared" si="51"/>
        <v>1</v>
      </c>
      <c r="AA379" s="256">
        <f t="shared" si="52"/>
        <v>0</v>
      </c>
      <c r="AB379" s="256" t="e">
        <f t="shared" si="53"/>
        <v>#VALUE!</v>
      </c>
      <c r="AC379" s="180">
        <v>0</v>
      </c>
      <c r="AD379" s="181">
        <f t="shared" si="54"/>
        <v>0</v>
      </c>
      <c r="AE379" s="665"/>
      <c r="AF379" s="666"/>
      <c r="AG379" s="667"/>
    </row>
    <row r="380" spans="1:33" s="178" customFormat="1" ht="22.5" customHeight="1" x14ac:dyDescent="0.3">
      <c r="A380" s="169">
        <f t="shared" si="47"/>
        <v>374</v>
      </c>
      <c r="B380" s="170"/>
      <c r="C380" s="171"/>
      <c r="D380" s="172"/>
      <c r="E380" s="173"/>
      <c r="F380" s="173"/>
      <c r="G380" s="172"/>
      <c r="H380" s="171"/>
      <c r="I380" s="172"/>
      <c r="J380" s="171"/>
      <c r="K380" s="172"/>
      <c r="L380" s="171"/>
      <c r="M380" s="173"/>
      <c r="N380" s="173"/>
      <c r="O380" s="173"/>
      <c r="P380" s="174"/>
      <c r="Q380" s="175"/>
      <c r="R380" s="176" t="str">
        <f>IFERROR(Q380/(VLOOKUP(P380,Summary!$A$60:$C$76,2,FALSE))," ")</f>
        <v xml:space="preserve"> </v>
      </c>
      <c r="S380" s="174"/>
      <c r="T380" s="176" t="str">
        <f>IFERROR(S380/(VLOOKUP(P380,Summary!$A$60:$C$76,2,FALSE))," ")</f>
        <v xml:space="preserve"> </v>
      </c>
      <c r="U380" s="177">
        <f t="shared" si="48"/>
        <v>0</v>
      </c>
      <c r="X380" s="179" t="str">
        <f t="shared" si="49"/>
        <v>date not completed</v>
      </c>
      <c r="Y380" s="179" t="str">
        <f t="shared" si="50"/>
        <v>date not completed</v>
      </c>
      <c r="Z380" s="179">
        <f t="shared" si="51"/>
        <v>1</v>
      </c>
      <c r="AA380" s="256">
        <f t="shared" si="52"/>
        <v>0</v>
      </c>
      <c r="AB380" s="256" t="e">
        <f t="shared" si="53"/>
        <v>#VALUE!</v>
      </c>
      <c r="AC380" s="180">
        <v>0</v>
      </c>
      <c r="AD380" s="181">
        <f t="shared" si="54"/>
        <v>0</v>
      </c>
      <c r="AE380" s="665"/>
      <c r="AF380" s="666"/>
      <c r="AG380" s="667"/>
    </row>
    <row r="381" spans="1:33" s="178" customFormat="1" ht="22.5" customHeight="1" x14ac:dyDescent="0.3">
      <c r="A381" s="169">
        <f t="shared" si="47"/>
        <v>375</v>
      </c>
      <c r="B381" s="170"/>
      <c r="C381" s="171"/>
      <c r="D381" s="172"/>
      <c r="E381" s="173"/>
      <c r="F381" s="173"/>
      <c r="G381" s="172"/>
      <c r="H381" s="171"/>
      <c r="I381" s="172"/>
      <c r="J381" s="171"/>
      <c r="K381" s="172"/>
      <c r="L381" s="171"/>
      <c r="M381" s="173"/>
      <c r="N381" s="173"/>
      <c r="O381" s="173"/>
      <c r="P381" s="174"/>
      <c r="Q381" s="175"/>
      <c r="R381" s="176" t="str">
        <f>IFERROR(Q381/(VLOOKUP(P381,Summary!$A$60:$C$76,2,FALSE))," ")</f>
        <v xml:space="preserve"> </v>
      </c>
      <c r="S381" s="174"/>
      <c r="T381" s="176" t="str">
        <f>IFERROR(S381/(VLOOKUP(P381,Summary!$A$60:$C$76,2,FALSE))," ")</f>
        <v xml:space="preserve"> </v>
      </c>
      <c r="U381" s="177">
        <f t="shared" si="48"/>
        <v>0</v>
      </c>
      <c r="X381" s="179" t="str">
        <f t="shared" si="49"/>
        <v>date not completed</v>
      </c>
      <c r="Y381" s="179" t="str">
        <f t="shared" si="50"/>
        <v>date not completed</v>
      </c>
      <c r="Z381" s="179">
        <f t="shared" si="51"/>
        <v>1</v>
      </c>
      <c r="AA381" s="256">
        <f t="shared" si="52"/>
        <v>0</v>
      </c>
      <c r="AB381" s="256" t="e">
        <f t="shared" si="53"/>
        <v>#VALUE!</v>
      </c>
      <c r="AC381" s="180">
        <v>0</v>
      </c>
      <c r="AD381" s="181">
        <f t="shared" si="54"/>
        <v>0</v>
      </c>
      <c r="AE381" s="665"/>
      <c r="AF381" s="666"/>
      <c r="AG381" s="667"/>
    </row>
    <row r="382" spans="1:33" s="178" customFormat="1" ht="22.5" customHeight="1" x14ac:dyDescent="0.3">
      <c r="A382" s="169">
        <f t="shared" si="47"/>
        <v>376</v>
      </c>
      <c r="B382" s="170"/>
      <c r="C382" s="171"/>
      <c r="D382" s="172"/>
      <c r="E382" s="173"/>
      <c r="F382" s="173"/>
      <c r="G382" s="172"/>
      <c r="H382" s="171"/>
      <c r="I382" s="172"/>
      <c r="J382" s="171"/>
      <c r="K382" s="172"/>
      <c r="L382" s="171"/>
      <c r="M382" s="173"/>
      <c r="N382" s="173"/>
      <c r="O382" s="173"/>
      <c r="P382" s="174"/>
      <c r="Q382" s="175"/>
      <c r="R382" s="176" t="str">
        <f>IFERROR(Q382/(VLOOKUP(P382,Summary!$A$60:$C$76,2,FALSE))," ")</f>
        <v xml:space="preserve"> </v>
      </c>
      <c r="S382" s="174"/>
      <c r="T382" s="176" t="str">
        <f>IFERROR(S382/(VLOOKUP(P382,Summary!$A$60:$C$76,2,FALSE))," ")</f>
        <v xml:space="preserve"> </v>
      </c>
      <c r="U382" s="177">
        <f t="shared" si="48"/>
        <v>0</v>
      </c>
      <c r="X382" s="179" t="str">
        <f t="shared" si="49"/>
        <v>date not completed</v>
      </c>
      <c r="Y382" s="179" t="str">
        <f t="shared" si="50"/>
        <v>date not completed</v>
      </c>
      <c r="Z382" s="179">
        <f t="shared" si="51"/>
        <v>1</v>
      </c>
      <c r="AA382" s="256">
        <f t="shared" si="52"/>
        <v>0</v>
      </c>
      <c r="AB382" s="256" t="e">
        <f t="shared" si="53"/>
        <v>#VALUE!</v>
      </c>
      <c r="AC382" s="180">
        <v>0</v>
      </c>
      <c r="AD382" s="181">
        <f t="shared" si="54"/>
        <v>0</v>
      </c>
      <c r="AE382" s="665"/>
      <c r="AF382" s="666"/>
      <c r="AG382" s="667"/>
    </row>
    <row r="383" spans="1:33" s="178" customFormat="1" ht="22.5" customHeight="1" x14ac:dyDescent="0.3">
      <c r="A383" s="169">
        <f t="shared" si="47"/>
        <v>377</v>
      </c>
      <c r="B383" s="170"/>
      <c r="C383" s="171"/>
      <c r="D383" s="172"/>
      <c r="E383" s="173"/>
      <c r="F383" s="173"/>
      <c r="G383" s="172"/>
      <c r="H383" s="171"/>
      <c r="I383" s="172"/>
      <c r="J383" s="171"/>
      <c r="K383" s="172"/>
      <c r="L383" s="171"/>
      <c r="M383" s="173"/>
      <c r="N383" s="173"/>
      <c r="O383" s="173"/>
      <c r="P383" s="174"/>
      <c r="Q383" s="175"/>
      <c r="R383" s="176" t="str">
        <f>IFERROR(Q383/(VLOOKUP(P383,Summary!$A$60:$C$76,2,FALSE))," ")</f>
        <v xml:space="preserve"> </v>
      </c>
      <c r="S383" s="174"/>
      <c r="T383" s="176" t="str">
        <f>IFERROR(S383/(VLOOKUP(P383,Summary!$A$60:$C$76,2,FALSE))," ")</f>
        <v xml:space="preserve"> </v>
      </c>
      <c r="U383" s="177">
        <f t="shared" si="48"/>
        <v>0</v>
      </c>
      <c r="X383" s="179" t="str">
        <f t="shared" si="49"/>
        <v>date not completed</v>
      </c>
      <c r="Y383" s="179" t="str">
        <f t="shared" si="50"/>
        <v>date not completed</v>
      </c>
      <c r="Z383" s="179">
        <f t="shared" si="51"/>
        <v>1</v>
      </c>
      <c r="AA383" s="256">
        <f t="shared" si="52"/>
        <v>0</v>
      </c>
      <c r="AB383" s="256" t="e">
        <f t="shared" si="53"/>
        <v>#VALUE!</v>
      </c>
      <c r="AC383" s="180">
        <v>0</v>
      </c>
      <c r="AD383" s="181">
        <f t="shared" si="54"/>
        <v>0</v>
      </c>
      <c r="AE383" s="665"/>
      <c r="AF383" s="666"/>
      <c r="AG383" s="667"/>
    </row>
    <row r="384" spans="1:33" s="178" customFormat="1" ht="22.5" customHeight="1" x14ac:dyDescent="0.3">
      <c r="A384" s="169">
        <f t="shared" si="47"/>
        <v>378</v>
      </c>
      <c r="B384" s="170"/>
      <c r="C384" s="171"/>
      <c r="D384" s="172"/>
      <c r="E384" s="173"/>
      <c r="F384" s="173"/>
      <c r="G384" s="172"/>
      <c r="H384" s="171"/>
      <c r="I384" s="172"/>
      <c r="J384" s="171"/>
      <c r="K384" s="172"/>
      <c r="L384" s="171"/>
      <c r="M384" s="173"/>
      <c r="N384" s="173"/>
      <c r="O384" s="173"/>
      <c r="P384" s="174"/>
      <c r="Q384" s="175"/>
      <c r="R384" s="176" t="str">
        <f>IFERROR(Q384/(VLOOKUP(P384,Summary!$A$60:$C$76,2,FALSE))," ")</f>
        <v xml:space="preserve"> </v>
      </c>
      <c r="S384" s="174"/>
      <c r="T384" s="176" t="str">
        <f>IFERROR(S384/(VLOOKUP(P384,Summary!$A$60:$C$76,2,FALSE))," ")</f>
        <v xml:space="preserve"> </v>
      </c>
      <c r="U384" s="177">
        <f t="shared" si="48"/>
        <v>0</v>
      </c>
      <c r="X384" s="179" t="str">
        <f t="shared" si="49"/>
        <v>date not completed</v>
      </c>
      <c r="Y384" s="179" t="str">
        <f t="shared" si="50"/>
        <v>date not completed</v>
      </c>
      <c r="Z384" s="179">
        <f t="shared" si="51"/>
        <v>1</v>
      </c>
      <c r="AA384" s="256">
        <f t="shared" si="52"/>
        <v>0</v>
      </c>
      <c r="AB384" s="256" t="e">
        <f t="shared" si="53"/>
        <v>#VALUE!</v>
      </c>
      <c r="AC384" s="180">
        <v>0</v>
      </c>
      <c r="AD384" s="181">
        <f t="shared" si="54"/>
        <v>0</v>
      </c>
      <c r="AE384" s="665"/>
      <c r="AF384" s="666"/>
      <c r="AG384" s="667"/>
    </row>
    <row r="385" spans="1:33" s="178" customFormat="1" ht="22.5" customHeight="1" x14ac:dyDescent="0.3">
      <c r="A385" s="169">
        <f t="shared" si="47"/>
        <v>379</v>
      </c>
      <c r="B385" s="170"/>
      <c r="C385" s="171"/>
      <c r="D385" s="172"/>
      <c r="E385" s="173"/>
      <c r="F385" s="173"/>
      <c r="G385" s="172"/>
      <c r="H385" s="171"/>
      <c r="I385" s="172"/>
      <c r="J385" s="171"/>
      <c r="K385" s="172"/>
      <c r="L385" s="171"/>
      <c r="M385" s="173"/>
      <c r="N385" s="173"/>
      <c r="O385" s="173"/>
      <c r="P385" s="174"/>
      <c r="Q385" s="175"/>
      <c r="R385" s="176" t="str">
        <f>IFERROR(Q385/(VLOOKUP(P385,Summary!$A$60:$C$76,2,FALSE))," ")</f>
        <v xml:space="preserve"> </v>
      </c>
      <c r="S385" s="174"/>
      <c r="T385" s="176" t="str">
        <f>IFERROR(S385/(VLOOKUP(P385,Summary!$A$60:$C$76,2,FALSE))," ")</f>
        <v xml:space="preserve"> </v>
      </c>
      <c r="U385" s="177">
        <f t="shared" si="48"/>
        <v>0</v>
      </c>
      <c r="X385" s="179" t="str">
        <f t="shared" si="49"/>
        <v>date not completed</v>
      </c>
      <c r="Y385" s="179" t="str">
        <f t="shared" si="50"/>
        <v>date not completed</v>
      </c>
      <c r="Z385" s="179">
        <f t="shared" si="51"/>
        <v>1</v>
      </c>
      <c r="AA385" s="256">
        <f t="shared" si="52"/>
        <v>0</v>
      </c>
      <c r="AB385" s="256" t="e">
        <f t="shared" si="53"/>
        <v>#VALUE!</v>
      </c>
      <c r="AC385" s="180">
        <v>0</v>
      </c>
      <c r="AD385" s="181">
        <f t="shared" si="54"/>
        <v>0</v>
      </c>
      <c r="AE385" s="665"/>
      <c r="AF385" s="666"/>
      <c r="AG385" s="667"/>
    </row>
    <row r="386" spans="1:33" s="178" customFormat="1" ht="22.5" customHeight="1" x14ac:dyDescent="0.3">
      <c r="A386" s="169">
        <f t="shared" si="47"/>
        <v>380</v>
      </c>
      <c r="B386" s="170"/>
      <c r="C386" s="171"/>
      <c r="D386" s="172"/>
      <c r="E386" s="173"/>
      <c r="F386" s="173"/>
      <c r="G386" s="172"/>
      <c r="H386" s="171"/>
      <c r="I386" s="172"/>
      <c r="J386" s="171"/>
      <c r="K386" s="172"/>
      <c r="L386" s="171"/>
      <c r="M386" s="173"/>
      <c r="N386" s="173"/>
      <c r="O386" s="173"/>
      <c r="P386" s="174"/>
      <c r="Q386" s="175"/>
      <c r="R386" s="176" t="str">
        <f>IFERROR(Q386/(VLOOKUP(P386,Summary!$A$60:$C$76,2,FALSE))," ")</f>
        <v xml:space="preserve"> </v>
      </c>
      <c r="S386" s="174"/>
      <c r="T386" s="176" t="str">
        <f>IFERROR(S386/(VLOOKUP(P386,Summary!$A$60:$C$76,2,FALSE))," ")</f>
        <v xml:space="preserve"> </v>
      </c>
      <c r="U386" s="177">
        <f t="shared" si="48"/>
        <v>0</v>
      </c>
      <c r="X386" s="179" t="str">
        <f t="shared" si="49"/>
        <v>date not completed</v>
      </c>
      <c r="Y386" s="179" t="str">
        <f t="shared" si="50"/>
        <v>date not completed</v>
      </c>
      <c r="Z386" s="179">
        <f t="shared" si="51"/>
        <v>1</v>
      </c>
      <c r="AA386" s="256">
        <f t="shared" si="52"/>
        <v>0</v>
      </c>
      <c r="AB386" s="256" t="e">
        <f t="shared" si="53"/>
        <v>#VALUE!</v>
      </c>
      <c r="AC386" s="180">
        <v>0</v>
      </c>
      <c r="AD386" s="181">
        <f t="shared" si="54"/>
        <v>0</v>
      </c>
      <c r="AE386" s="665"/>
      <c r="AF386" s="666"/>
      <c r="AG386" s="667"/>
    </row>
    <row r="387" spans="1:33" s="178" customFormat="1" ht="22.5" customHeight="1" x14ac:dyDescent="0.3">
      <c r="A387" s="169">
        <f t="shared" si="47"/>
        <v>381</v>
      </c>
      <c r="B387" s="170"/>
      <c r="C387" s="171"/>
      <c r="D387" s="172"/>
      <c r="E387" s="173"/>
      <c r="F387" s="173"/>
      <c r="G387" s="172"/>
      <c r="H387" s="171"/>
      <c r="I387" s="172"/>
      <c r="J387" s="171"/>
      <c r="K387" s="172"/>
      <c r="L387" s="171"/>
      <c r="M387" s="173"/>
      <c r="N387" s="173"/>
      <c r="O387" s="173"/>
      <c r="P387" s="174"/>
      <c r="Q387" s="175"/>
      <c r="R387" s="176" t="str">
        <f>IFERROR(Q387/(VLOOKUP(P387,Summary!$A$60:$C$76,2,FALSE))," ")</f>
        <v xml:space="preserve"> </v>
      </c>
      <c r="S387" s="174"/>
      <c r="T387" s="176" t="str">
        <f>IFERROR(S387/(VLOOKUP(P387,Summary!$A$60:$C$76,2,FALSE))," ")</f>
        <v xml:space="preserve"> </v>
      </c>
      <c r="U387" s="177">
        <f t="shared" si="48"/>
        <v>0</v>
      </c>
      <c r="X387" s="179" t="str">
        <f t="shared" si="49"/>
        <v>date not completed</v>
      </c>
      <c r="Y387" s="179" t="str">
        <f t="shared" si="50"/>
        <v>date not completed</v>
      </c>
      <c r="Z387" s="179">
        <f t="shared" si="51"/>
        <v>1</v>
      </c>
      <c r="AA387" s="256">
        <f t="shared" si="52"/>
        <v>0</v>
      </c>
      <c r="AB387" s="256" t="e">
        <f t="shared" si="53"/>
        <v>#VALUE!</v>
      </c>
      <c r="AC387" s="180">
        <v>0</v>
      </c>
      <c r="AD387" s="181">
        <f t="shared" si="54"/>
        <v>0</v>
      </c>
      <c r="AE387" s="665"/>
      <c r="AF387" s="666"/>
      <c r="AG387" s="667"/>
    </row>
    <row r="388" spans="1:33" s="178" customFormat="1" ht="22.5" customHeight="1" x14ac:dyDescent="0.3">
      <c r="A388" s="169">
        <f t="shared" si="47"/>
        <v>382</v>
      </c>
      <c r="B388" s="170"/>
      <c r="C388" s="171"/>
      <c r="D388" s="172"/>
      <c r="E388" s="173"/>
      <c r="F388" s="173"/>
      <c r="G388" s="172"/>
      <c r="H388" s="171"/>
      <c r="I388" s="172"/>
      <c r="J388" s="171"/>
      <c r="K388" s="172"/>
      <c r="L388" s="171"/>
      <c r="M388" s="173"/>
      <c r="N388" s="173"/>
      <c r="O388" s="173"/>
      <c r="P388" s="174"/>
      <c r="Q388" s="175"/>
      <c r="R388" s="176" t="str">
        <f>IFERROR(Q388/(VLOOKUP(P388,Summary!$A$60:$C$76,2,FALSE))," ")</f>
        <v xml:space="preserve"> </v>
      </c>
      <c r="S388" s="174"/>
      <c r="T388" s="176" t="str">
        <f>IFERROR(S388/(VLOOKUP(P388,Summary!$A$60:$C$76,2,FALSE))," ")</f>
        <v xml:space="preserve"> </v>
      </c>
      <c r="U388" s="177">
        <f t="shared" si="48"/>
        <v>0</v>
      </c>
      <c r="X388" s="179" t="str">
        <f t="shared" si="49"/>
        <v>date not completed</v>
      </c>
      <c r="Y388" s="179" t="str">
        <f t="shared" si="50"/>
        <v>date not completed</v>
      </c>
      <c r="Z388" s="179">
        <f t="shared" si="51"/>
        <v>1</v>
      </c>
      <c r="AA388" s="256">
        <f t="shared" si="52"/>
        <v>0</v>
      </c>
      <c r="AB388" s="256" t="e">
        <f t="shared" si="53"/>
        <v>#VALUE!</v>
      </c>
      <c r="AC388" s="180">
        <v>0</v>
      </c>
      <c r="AD388" s="181">
        <f t="shared" si="54"/>
        <v>0</v>
      </c>
      <c r="AE388" s="665"/>
      <c r="AF388" s="666"/>
      <c r="AG388" s="667"/>
    </row>
    <row r="389" spans="1:33" s="178" customFormat="1" ht="22.5" customHeight="1" x14ac:dyDescent="0.3">
      <c r="A389" s="169">
        <f t="shared" si="47"/>
        <v>383</v>
      </c>
      <c r="B389" s="170"/>
      <c r="C389" s="171"/>
      <c r="D389" s="172"/>
      <c r="E389" s="173"/>
      <c r="F389" s="173"/>
      <c r="G389" s="172"/>
      <c r="H389" s="171"/>
      <c r="I389" s="172"/>
      <c r="J389" s="171"/>
      <c r="K389" s="172"/>
      <c r="L389" s="171"/>
      <c r="M389" s="173"/>
      <c r="N389" s="173"/>
      <c r="O389" s="173"/>
      <c r="P389" s="174"/>
      <c r="Q389" s="175"/>
      <c r="R389" s="176" t="str">
        <f>IFERROR(Q389/(VLOOKUP(P389,Summary!$A$60:$C$76,2,FALSE))," ")</f>
        <v xml:space="preserve"> </v>
      </c>
      <c r="S389" s="174"/>
      <c r="T389" s="176" t="str">
        <f>IFERROR(S389/(VLOOKUP(P389,Summary!$A$60:$C$76,2,FALSE))," ")</f>
        <v xml:space="preserve"> </v>
      </c>
      <c r="U389" s="177">
        <f t="shared" si="48"/>
        <v>0</v>
      </c>
      <c r="X389" s="179" t="str">
        <f t="shared" si="49"/>
        <v>date not completed</v>
      </c>
      <c r="Y389" s="179" t="str">
        <f t="shared" si="50"/>
        <v>date not completed</v>
      </c>
      <c r="Z389" s="179">
        <f t="shared" si="51"/>
        <v>1</v>
      </c>
      <c r="AA389" s="256">
        <f t="shared" si="52"/>
        <v>0</v>
      </c>
      <c r="AB389" s="256" t="e">
        <f t="shared" si="53"/>
        <v>#VALUE!</v>
      </c>
      <c r="AC389" s="180">
        <v>0</v>
      </c>
      <c r="AD389" s="181">
        <f t="shared" si="54"/>
        <v>0</v>
      </c>
      <c r="AE389" s="665"/>
      <c r="AF389" s="666"/>
      <c r="AG389" s="667"/>
    </row>
    <row r="390" spans="1:33" s="178" customFormat="1" ht="22.5" customHeight="1" x14ac:dyDescent="0.3">
      <c r="A390" s="169">
        <f t="shared" si="47"/>
        <v>384</v>
      </c>
      <c r="B390" s="170"/>
      <c r="C390" s="171"/>
      <c r="D390" s="172"/>
      <c r="E390" s="173"/>
      <c r="F390" s="173"/>
      <c r="G390" s="172"/>
      <c r="H390" s="171"/>
      <c r="I390" s="172"/>
      <c r="J390" s="171"/>
      <c r="K390" s="172"/>
      <c r="L390" s="171"/>
      <c r="M390" s="173"/>
      <c r="N390" s="173"/>
      <c r="O390" s="173"/>
      <c r="P390" s="174"/>
      <c r="Q390" s="175"/>
      <c r="R390" s="176" t="str">
        <f>IFERROR(Q390/(VLOOKUP(P390,Summary!$A$60:$C$76,2,FALSE))," ")</f>
        <v xml:space="preserve"> </v>
      </c>
      <c r="S390" s="174"/>
      <c r="T390" s="176" t="str">
        <f>IFERROR(S390/(VLOOKUP(P390,Summary!$A$60:$C$76,2,FALSE))," ")</f>
        <v xml:space="preserve"> </v>
      </c>
      <c r="U390" s="177">
        <f t="shared" si="48"/>
        <v>0</v>
      </c>
      <c r="X390" s="179" t="str">
        <f t="shared" si="49"/>
        <v>date not completed</v>
      </c>
      <c r="Y390" s="179" t="str">
        <f t="shared" si="50"/>
        <v>date not completed</v>
      </c>
      <c r="Z390" s="179">
        <f t="shared" si="51"/>
        <v>1</v>
      </c>
      <c r="AA390" s="256">
        <f t="shared" si="52"/>
        <v>0</v>
      </c>
      <c r="AB390" s="256" t="e">
        <f t="shared" si="53"/>
        <v>#VALUE!</v>
      </c>
      <c r="AC390" s="180">
        <v>0</v>
      </c>
      <c r="AD390" s="181">
        <f t="shared" si="54"/>
        <v>0</v>
      </c>
      <c r="AE390" s="665"/>
      <c r="AF390" s="666"/>
      <c r="AG390" s="667"/>
    </row>
    <row r="391" spans="1:33" s="178" customFormat="1" ht="22.5" customHeight="1" x14ac:dyDescent="0.3">
      <c r="A391" s="169">
        <f t="shared" si="47"/>
        <v>385</v>
      </c>
      <c r="B391" s="170"/>
      <c r="C391" s="171"/>
      <c r="D391" s="172"/>
      <c r="E391" s="173"/>
      <c r="F391" s="173"/>
      <c r="G391" s="172"/>
      <c r="H391" s="171"/>
      <c r="I391" s="172"/>
      <c r="J391" s="171"/>
      <c r="K391" s="172"/>
      <c r="L391" s="171"/>
      <c r="M391" s="173"/>
      <c r="N391" s="173"/>
      <c r="O391" s="173"/>
      <c r="P391" s="174"/>
      <c r="Q391" s="175"/>
      <c r="R391" s="176" t="str">
        <f>IFERROR(Q391/(VLOOKUP(P391,Summary!$A$60:$C$76,2,FALSE))," ")</f>
        <v xml:space="preserve"> </v>
      </c>
      <c r="S391" s="174"/>
      <c r="T391" s="176" t="str">
        <f>IFERROR(S391/(VLOOKUP(P391,Summary!$A$60:$C$76,2,FALSE))," ")</f>
        <v xml:space="preserve"> </v>
      </c>
      <c r="U391" s="177">
        <f t="shared" si="48"/>
        <v>0</v>
      </c>
      <c r="X391" s="179" t="str">
        <f t="shared" si="49"/>
        <v>date not completed</v>
      </c>
      <c r="Y391" s="179" t="str">
        <f t="shared" si="50"/>
        <v>date not completed</v>
      </c>
      <c r="Z391" s="179">
        <f t="shared" si="51"/>
        <v>1</v>
      </c>
      <c r="AA391" s="256">
        <f t="shared" si="52"/>
        <v>0</v>
      </c>
      <c r="AB391" s="256" t="e">
        <f t="shared" si="53"/>
        <v>#VALUE!</v>
      </c>
      <c r="AC391" s="180">
        <v>0</v>
      </c>
      <c r="AD391" s="181">
        <f t="shared" si="54"/>
        <v>0</v>
      </c>
      <c r="AE391" s="665"/>
      <c r="AF391" s="666"/>
      <c r="AG391" s="667"/>
    </row>
    <row r="392" spans="1:33" s="178" customFormat="1" ht="22.5" customHeight="1" x14ac:dyDescent="0.3">
      <c r="A392" s="169">
        <f t="shared" si="47"/>
        <v>386</v>
      </c>
      <c r="B392" s="170"/>
      <c r="C392" s="171"/>
      <c r="D392" s="172"/>
      <c r="E392" s="173"/>
      <c r="F392" s="173"/>
      <c r="G392" s="172"/>
      <c r="H392" s="171"/>
      <c r="I392" s="172"/>
      <c r="J392" s="171"/>
      <c r="K392" s="172"/>
      <c r="L392" s="171"/>
      <c r="M392" s="173"/>
      <c r="N392" s="173"/>
      <c r="O392" s="173"/>
      <c r="P392" s="174"/>
      <c r="Q392" s="175"/>
      <c r="R392" s="176" t="str">
        <f>IFERROR(Q392/(VLOOKUP(P392,Summary!$A$60:$C$76,2,FALSE))," ")</f>
        <v xml:space="preserve"> </v>
      </c>
      <c r="S392" s="174"/>
      <c r="T392" s="176" t="str">
        <f>IFERROR(S392/(VLOOKUP(P392,Summary!$A$60:$C$76,2,FALSE))," ")</f>
        <v xml:space="preserve"> </v>
      </c>
      <c r="U392" s="177">
        <f t="shared" si="48"/>
        <v>0</v>
      </c>
      <c r="X392" s="179" t="str">
        <f t="shared" si="49"/>
        <v>date not completed</v>
      </c>
      <c r="Y392" s="179" t="str">
        <f t="shared" si="50"/>
        <v>date not completed</v>
      </c>
      <c r="Z392" s="179">
        <f t="shared" si="51"/>
        <v>1</v>
      </c>
      <c r="AA392" s="256">
        <f t="shared" si="52"/>
        <v>0</v>
      </c>
      <c r="AB392" s="256" t="e">
        <f t="shared" si="53"/>
        <v>#VALUE!</v>
      </c>
      <c r="AC392" s="180">
        <v>0</v>
      </c>
      <c r="AD392" s="181">
        <f t="shared" si="54"/>
        <v>0</v>
      </c>
      <c r="AE392" s="665"/>
      <c r="AF392" s="666"/>
      <c r="AG392" s="667"/>
    </row>
    <row r="393" spans="1:33" s="178" customFormat="1" ht="22.5" customHeight="1" x14ac:dyDescent="0.3">
      <c r="A393" s="169">
        <f t="shared" ref="A393:A405" si="55">+A392+1</f>
        <v>387</v>
      </c>
      <c r="B393" s="170"/>
      <c r="C393" s="171"/>
      <c r="D393" s="172"/>
      <c r="E393" s="173"/>
      <c r="F393" s="173"/>
      <c r="G393" s="172"/>
      <c r="H393" s="171"/>
      <c r="I393" s="172"/>
      <c r="J393" s="171"/>
      <c r="K393" s="172"/>
      <c r="L393" s="171"/>
      <c r="M393" s="173"/>
      <c r="N393" s="173"/>
      <c r="O393" s="173"/>
      <c r="P393" s="174"/>
      <c r="Q393" s="175"/>
      <c r="R393" s="176" t="str">
        <f>IFERROR(Q393/(VLOOKUP(P393,Summary!$A$60:$C$76,2,FALSE))," ")</f>
        <v xml:space="preserve"> </v>
      </c>
      <c r="S393" s="174"/>
      <c r="T393" s="176" t="str">
        <f>IFERROR(S393/(VLOOKUP(P393,Summary!$A$60:$C$76,2,FALSE))," ")</f>
        <v xml:space="preserve"> </v>
      </c>
      <c r="U393" s="177">
        <f t="shared" ref="U393:U405" si="56">IF(C393="",0,(IF(OR(C393="",D393="",K393="",J393="",L393="",M393="",N393=""),"FILL ALL FIELDS",R393+T393)))</f>
        <v>0</v>
      </c>
      <c r="X393" s="179" t="str">
        <f t="shared" ref="X393:X405" si="57">+IF(OR(E393=0,F393=0),"date not completed",IF(E393&lt;=F393,IF(AND($AF$3&lt;=E393),"ok","to be checked"),"start date after than end date"))</f>
        <v>date not completed</v>
      </c>
      <c r="Y393" s="179" t="str">
        <f t="shared" ref="Y393:Y405" si="58">+IF(OR(E393=0,F393=0),"date not completed",IF(F393&gt;=E393,IF(AND($AH$3&gt;=F393),"ok","to be checked"),"end date before than end date"))</f>
        <v>date not completed</v>
      </c>
      <c r="Z393" s="179">
        <f t="shared" ref="Z393:Z405" si="59">+F393-E393+1</f>
        <v>1</v>
      </c>
      <c r="AA393" s="256">
        <f t="shared" ref="AA393:AA405" si="60">+N393-M393</f>
        <v>0</v>
      </c>
      <c r="AB393" s="256" t="e">
        <f t="shared" ref="AB393:AB405" si="61">+T393/Z393</f>
        <v>#VALUE!</v>
      </c>
      <c r="AC393" s="180">
        <v>0</v>
      </c>
      <c r="AD393" s="181">
        <f t="shared" ref="AD393:AD405" si="62">IFERROR(ROUND(AC393*(T393/Z393),2),0)</f>
        <v>0</v>
      </c>
      <c r="AE393" s="665"/>
      <c r="AF393" s="666"/>
      <c r="AG393" s="667"/>
    </row>
    <row r="394" spans="1:33" s="178" customFormat="1" ht="22.5" customHeight="1" x14ac:dyDescent="0.3">
      <c r="A394" s="169">
        <f t="shared" si="55"/>
        <v>388</v>
      </c>
      <c r="B394" s="170"/>
      <c r="C394" s="171"/>
      <c r="D394" s="172"/>
      <c r="E394" s="173"/>
      <c r="F394" s="173"/>
      <c r="G394" s="172"/>
      <c r="H394" s="171"/>
      <c r="I394" s="172"/>
      <c r="J394" s="171"/>
      <c r="K394" s="172"/>
      <c r="L394" s="171"/>
      <c r="M394" s="173"/>
      <c r="N394" s="173"/>
      <c r="O394" s="173"/>
      <c r="P394" s="174"/>
      <c r="Q394" s="175"/>
      <c r="R394" s="176" t="str">
        <f>IFERROR(Q394/(VLOOKUP(P394,Summary!$A$60:$C$76,2,FALSE))," ")</f>
        <v xml:space="preserve"> </v>
      </c>
      <c r="S394" s="174"/>
      <c r="T394" s="176" t="str">
        <f>IFERROR(S394/(VLOOKUP(P394,Summary!$A$60:$C$76,2,FALSE))," ")</f>
        <v xml:space="preserve"> </v>
      </c>
      <c r="U394" s="177">
        <f t="shared" si="56"/>
        <v>0</v>
      </c>
      <c r="X394" s="179" t="str">
        <f t="shared" si="57"/>
        <v>date not completed</v>
      </c>
      <c r="Y394" s="179" t="str">
        <f t="shared" si="58"/>
        <v>date not completed</v>
      </c>
      <c r="Z394" s="179">
        <f t="shared" si="59"/>
        <v>1</v>
      </c>
      <c r="AA394" s="256">
        <f t="shared" si="60"/>
        <v>0</v>
      </c>
      <c r="AB394" s="256" t="e">
        <f t="shared" si="61"/>
        <v>#VALUE!</v>
      </c>
      <c r="AC394" s="180">
        <v>0</v>
      </c>
      <c r="AD394" s="181">
        <f t="shared" si="62"/>
        <v>0</v>
      </c>
      <c r="AE394" s="665"/>
      <c r="AF394" s="666"/>
      <c r="AG394" s="667"/>
    </row>
    <row r="395" spans="1:33" s="178" customFormat="1" ht="22.5" customHeight="1" x14ac:dyDescent="0.3">
      <c r="A395" s="169">
        <f t="shared" si="55"/>
        <v>389</v>
      </c>
      <c r="B395" s="170"/>
      <c r="C395" s="171"/>
      <c r="D395" s="172"/>
      <c r="E395" s="173"/>
      <c r="F395" s="173"/>
      <c r="G395" s="172"/>
      <c r="H395" s="171"/>
      <c r="I395" s="172"/>
      <c r="J395" s="171"/>
      <c r="K395" s="172"/>
      <c r="L395" s="171"/>
      <c r="M395" s="173"/>
      <c r="N395" s="173"/>
      <c r="O395" s="173"/>
      <c r="P395" s="174"/>
      <c r="Q395" s="175"/>
      <c r="R395" s="176" t="str">
        <f>IFERROR(Q395/(VLOOKUP(P395,Summary!$A$60:$C$76,2,FALSE))," ")</f>
        <v xml:space="preserve"> </v>
      </c>
      <c r="S395" s="174"/>
      <c r="T395" s="176" t="str">
        <f>IFERROR(S395/(VLOOKUP(P395,Summary!$A$60:$C$76,2,FALSE))," ")</f>
        <v xml:space="preserve"> </v>
      </c>
      <c r="U395" s="177">
        <f t="shared" si="56"/>
        <v>0</v>
      </c>
      <c r="X395" s="179" t="str">
        <f t="shared" si="57"/>
        <v>date not completed</v>
      </c>
      <c r="Y395" s="179" t="str">
        <f t="shared" si="58"/>
        <v>date not completed</v>
      </c>
      <c r="Z395" s="179">
        <f t="shared" si="59"/>
        <v>1</v>
      </c>
      <c r="AA395" s="256">
        <f t="shared" si="60"/>
        <v>0</v>
      </c>
      <c r="AB395" s="256" t="e">
        <f t="shared" si="61"/>
        <v>#VALUE!</v>
      </c>
      <c r="AC395" s="180">
        <v>0</v>
      </c>
      <c r="AD395" s="181">
        <f t="shared" si="62"/>
        <v>0</v>
      </c>
      <c r="AE395" s="665"/>
      <c r="AF395" s="666"/>
      <c r="AG395" s="667"/>
    </row>
    <row r="396" spans="1:33" s="178" customFormat="1" ht="22.5" customHeight="1" x14ac:dyDescent="0.3">
      <c r="A396" s="169">
        <f t="shared" si="55"/>
        <v>390</v>
      </c>
      <c r="B396" s="170"/>
      <c r="C396" s="171"/>
      <c r="D396" s="172"/>
      <c r="E396" s="173"/>
      <c r="F396" s="173"/>
      <c r="G396" s="172"/>
      <c r="H396" s="171"/>
      <c r="I396" s="172"/>
      <c r="J396" s="171"/>
      <c r="K396" s="172"/>
      <c r="L396" s="171"/>
      <c r="M396" s="173"/>
      <c r="N396" s="173"/>
      <c r="O396" s="173"/>
      <c r="P396" s="174"/>
      <c r="Q396" s="175"/>
      <c r="R396" s="176" t="str">
        <f>IFERROR(Q396/(VLOOKUP(P396,Summary!$A$60:$C$76,2,FALSE))," ")</f>
        <v xml:space="preserve"> </v>
      </c>
      <c r="S396" s="174"/>
      <c r="T396" s="176" t="str">
        <f>IFERROR(S396/(VLOOKUP(P396,Summary!$A$60:$C$76,2,FALSE))," ")</f>
        <v xml:space="preserve"> </v>
      </c>
      <c r="U396" s="177">
        <f t="shared" si="56"/>
        <v>0</v>
      </c>
      <c r="X396" s="179" t="str">
        <f t="shared" si="57"/>
        <v>date not completed</v>
      </c>
      <c r="Y396" s="179" t="str">
        <f t="shared" si="58"/>
        <v>date not completed</v>
      </c>
      <c r="Z396" s="179">
        <f t="shared" si="59"/>
        <v>1</v>
      </c>
      <c r="AA396" s="256">
        <f t="shared" si="60"/>
        <v>0</v>
      </c>
      <c r="AB396" s="256" t="e">
        <f t="shared" si="61"/>
        <v>#VALUE!</v>
      </c>
      <c r="AC396" s="180">
        <v>0</v>
      </c>
      <c r="AD396" s="181">
        <f t="shared" si="62"/>
        <v>0</v>
      </c>
      <c r="AE396" s="665"/>
      <c r="AF396" s="666"/>
      <c r="AG396" s="667"/>
    </row>
    <row r="397" spans="1:33" s="178" customFormat="1" ht="22.5" customHeight="1" x14ac:dyDescent="0.3">
      <c r="A397" s="169">
        <f t="shared" si="55"/>
        <v>391</v>
      </c>
      <c r="B397" s="170"/>
      <c r="C397" s="171"/>
      <c r="D397" s="172"/>
      <c r="E397" s="173"/>
      <c r="F397" s="173"/>
      <c r="G397" s="172"/>
      <c r="H397" s="171"/>
      <c r="I397" s="172"/>
      <c r="J397" s="171"/>
      <c r="K397" s="172"/>
      <c r="L397" s="171"/>
      <c r="M397" s="173"/>
      <c r="N397" s="173"/>
      <c r="O397" s="173"/>
      <c r="P397" s="174"/>
      <c r="Q397" s="175"/>
      <c r="R397" s="176" t="str">
        <f>IFERROR(Q397/(VLOOKUP(P397,Summary!$A$60:$C$76,2,FALSE))," ")</f>
        <v xml:space="preserve"> </v>
      </c>
      <c r="S397" s="174"/>
      <c r="T397" s="176" t="str">
        <f>IFERROR(S397/(VLOOKUP(P397,Summary!$A$60:$C$76,2,FALSE))," ")</f>
        <v xml:space="preserve"> </v>
      </c>
      <c r="U397" s="177">
        <f t="shared" si="56"/>
        <v>0</v>
      </c>
      <c r="X397" s="179" t="str">
        <f t="shared" si="57"/>
        <v>date not completed</v>
      </c>
      <c r="Y397" s="179" t="str">
        <f t="shared" si="58"/>
        <v>date not completed</v>
      </c>
      <c r="Z397" s="179">
        <f t="shared" si="59"/>
        <v>1</v>
      </c>
      <c r="AA397" s="256">
        <f t="shared" si="60"/>
        <v>0</v>
      </c>
      <c r="AB397" s="256" t="e">
        <f t="shared" si="61"/>
        <v>#VALUE!</v>
      </c>
      <c r="AC397" s="180">
        <v>0</v>
      </c>
      <c r="AD397" s="181">
        <f t="shared" si="62"/>
        <v>0</v>
      </c>
      <c r="AE397" s="665"/>
      <c r="AF397" s="666"/>
      <c r="AG397" s="667"/>
    </row>
    <row r="398" spans="1:33" s="178" customFormat="1" ht="22.5" customHeight="1" x14ac:dyDescent="0.3">
      <c r="A398" s="169">
        <f t="shared" si="55"/>
        <v>392</v>
      </c>
      <c r="B398" s="170"/>
      <c r="C398" s="171"/>
      <c r="D398" s="172"/>
      <c r="E398" s="173"/>
      <c r="F398" s="173"/>
      <c r="G398" s="172"/>
      <c r="H398" s="171"/>
      <c r="I398" s="172"/>
      <c r="J398" s="171"/>
      <c r="K398" s="172"/>
      <c r="L398" s="171"/>
      <c r="M398" s="173"/>
      <c r="N398" s="173"/>
      <c r="O398" s="173"/>
      <c r="P398" s="174"/>
      <c r="Q398" s="175"/>
      <c r="R398" s="176" t="str">
        <f>IFERROR(Q398/(VLOOKUP(P398,Summary!$A$60:$C$76,2,FALSE))," ")</f>
        <v xml:space="preserve"> </v>
      </c>
      <c r="S398" s="174"/>
      <c r="T398" s="176" t="str">
        <f>IFERROR(S398/(VLOOKUP(P398,Summary!$A$60:$C$76,2,FALSE))," ")</f>
        <v xml:space="preserve"> </v>
      </c>
      <c r="U398" s="177">
        <f t="shared" si="56"/>
        <v>0</v>
      </c>
      <c r="X398" s="179" t="str">
        <f t="shared" si="57"/>
        <v>date not completed</v>
      </c>
      <c r="Y398" s="179" t="str">
        <f t="shared" si="58"/>
        <v>date not completed</v>
      </c>
      <c r="Z398" s="179">
        <f t="shared" si="59"/>
        <v>1</v>
      </c>
      <c r="AA398" s="256">
        <f t="shared" si="60"/>
        <v>0</v>
      </c>
      <c r="AB398" s="256" t="e">
        <f t="shared" si="61"/>
        <v>#VALUE!</v>
      </c>
      <c r="AC398" s="180">
        <v>0</v>
      </c>
      <c r="AD398" s="181">
        <f t="shared" si="62"/>
        <v>0</v>
      </c>
      <c r="AE398" s="665"/>
      <c r="AF398" s="666"/>
      <c r="AG398" s="667"/>
    </row>
    <row r="399" spans="1:33" s="178" customFormat="1" ht="22.5" customHeight="1" x14ac:dyDescent="0.3">
      <c r="A399" s="169">
        <f t="shared" si="55"/>
        <v>393</v>
      </c>
      <c r="B399" s="170"/>
      <c r="C399" s="171"/>
      <c r="D399" s="172"/>
      <c r="E399" s="173"/>
      <c r="F399" s="173"/>
      <c r="G399" s="172"/>
      <c r="H399" s="171"/>
      <c r="I399" s="172"/>
      <c r="J399" s="171"/>
      <c r="K399" s="172"/>
      <c r="L399" s="171"/>
      <c r="M399" s="173"/>
      <c r="N399" s="173"/>
      <c r="O399" s="173"/>
      <c r="P399" s="174"/>
      <c r="Q399" s="175"/>
      <c r="R399" s="176" t="str">
        <f>IFERROR(Q399/(VLOOKUP(P399,Summary!$A$60:$C$76,2,FALSE))," ")</f>
        <v xml:space="preserve"> </v>
      </c>
      <c r="S399" s="174"/>
      <c r="T399" s="176" t="str">
        <f>IFERROR(S399/(VLOOKUP(P399,Summary!$A$60:$C$76,2,FALSE))," ")</f>
        <v xml:space="preserve"> </v>
      </c>
      <c r="U399" s="177">
        <f t="shared" si="56"/>
        <v>0</v>
      </c>
      <c r="X399" s="179" t="str">
        <f t="shared" si="57"/>
        <v>date not completed</v>
      </c>
      <c r="Y399" s="179" t="str">
        <f t="shared" si="58"/>
        <v>date not completed</v>
      </c>
      <c r="Z399" s="179">
        <f t="shared" si="59"/>
        <v>1</v>
      </c>
      <c r="AA399" s="256">
        <f t="shared" si="60"/>
        <v>0</v>
      </c>
      <c r="AB399" s="256" t="e">
        <f t="shared" si="61"/>
        <v>#VALUE!</v>
      </c>
      <c r="AC399" s="180">
        <v>0</v>
      </c>
      <c r="AD399" s="181">
        <f t="shared" si="62"/>
        <v>0</v>
      </c>
      <c r="AE399" s="665"/>
      <c r="AF399" s="666"/>
      <c r="AG399" s="667"/>
    </row>
    <row r="400" spans="1:33" s="178" customFormat="1" ht="22.5" customHeight="1" x14ac:dyDescent="0.3">
      <c r="A400" s="169">
        <f t="shared" si="55"/>
        <v>394</v>
      </c>
      <c r="B400" s="170"/>
      <c r="C400" s="171"/>
      <c r="D400" s="172"/>
      <c r="E400" s="173"/>
      <c r="F400" s="173"/>
      <c r="G400" s="172"/>
      <c r="H400" s="171"/>
      <c r="I400" s="172"/>
      <c r="J400" s="171"/>
      <c r="K400" s="172"/>
      <c r="L400" s="171"/>
      <c r="M400" s="173"/>
      <c r="N400" s="173"/>
      <c r="O400" s="173"/>
      <c r="P400" s="174"/>
      <c r="Q400" s="175"/>
      <c r="R400" s="176" t="str">
        <f>IFERROR(Q400/(VLOOKUP(P400,Summary!$A$60:$C$76,2,FALSE))," ")</f>
        <v xml:space="preserve"> </v>
      </c>
      <c r="S400" s="174"/>
      <c r="T400" s="176" t="str">
        <f>IFERROR(S400/(VLOOKUP(P400,Summary!$A$60:$C$76,2,FALSE))," ")</f>
        <v xml:space="preserve"> </v>
      </c>
      <c r="U400" s="177">
        <f t="shared" si="56"/>
        <v>0</v>
      </c>
      <c r="X400" s="179" t="str">
        <f t="shared" si="57"/>
        <v>date not completed</v>
      </c>
      <c r="Y400" s="179" t="str">
        <f t="shared" si="58"/>
        <v>date not completed</v>
      </c>
      <c r="Z400" s="179">
        <f t="shared" si="59"/>
        <v>1</v>
      </c>
      <c r="AA400" s="256">
        <f t="shared" si="60"/>
        <v>0</v>
      </c>
      <c r="AB400" s="256" t="e">
        <f t="shared" si="61"/>
        <v>#VALUE!</v>
      </c>
      <c r="AC400" s="180">
        <v>0</v>
      </c>
      <c r="AD400" s="181">
        <f t="shared" si="62"/>
        <v>0</v>
      </c>
      <c r="AE400" s="665"/>
      <c r="AF400" s="666"/>
      <c r="AG400" s="667"/>
    </row>
    <row r="401" spans="1:33" s="178" customFormat="1" ht="22.5" customHeight="1" x14ac:dyDescent="0.3">
      <c r="A401" s="169">
        <f t="shared" si="55"/>
        <v>395</v>
      </c>
      <c r="B401" s="170"/>
      <c r="C401" s="171"/>
      <c r="D401" s="172"/>
      <c r="E401" s="173"/>
      <c r="F401" s="173"/>
      <c r="G401" s="172"/>
      <c r="H401" s="171"/>
      <c r="I401" s="172"/>
      <c r="J401" s="171"/>
      <c r="K401" s="172"/>
      <c r="L401" s="171"/>
      <c r="M401" s="173"/>
      <c r="N401" s="173"/>
      <c r="O401" s="173"/>
      <c r="P401" s="174"/>
      <c r="Q401" s="175"/>
      <c r="R401" s="176" t="str">
        <f>IFERROR(Q401/(VLOOKUP(P401,Summary!$A$60:$C$76,2,FALSE))," ")</f>
        <v xml:space="preserve"> </v>
      </c>
      <c r="S401" s="174"/>
      <c r="T401" s="176" t="str">
        <f>IFERROR(S401/(VLOOKUP(P401,Summary!$A$60:$C$76,2,FALSE))," ")</f>
        <v xml:space="preserve"> </v>
      </c>
      <c r="U401" s="177">
        <f t="shared" si="56"/>
        <v>0</v>
      </c>
      <c r="X401" s="179" t="str">
        <f t="shared" si="57"/>
        <v>date not completed</v>
      </c>
      <c r="Y401" s="179" t="str">
        <f t="shared" si="58"/>
        <v>date not completed</v>
      </c>
      <c r="Z401" s="179">
        <f t="shared" si="59"/>
        <v>1</v>
      </c>
      <c r="AA401" s="256">
        <f t="shared" si="60"/>
        <v>0</v>
      </c>
      <c r="AB401" s="256" t="e">
        <f t="shared" si="61"/>
        <v>#VALUE!</v>
      </c>
      <c r="AC401" s="180">
        <v>0</v>
      </c>
      <c r="AD401" s="181">
        <f t="shared" si="62"/>
        <v>0</v>
      </c>
      <c r="AE401" s="665"/>
      <c r="AF401" s="666"/>
      <c r="AG401" s="667"/>
    </row>
    <row r="402" spans="1:33" s="178" customFormat="1" ht="22.5" customHeight="1" x14ac:dyDescent="0.3">
      <c r="A402" s="169">
        <f t="shared" si="55"/>
        <v>396</v>
      </c>
      <c r="B402" s="170"/>
      <c r="C402" s="171"/>
      <c r="D402" s="172"/>
      <c r="E402" s="173"/>
      <c r="F402" s="173"/>
      <c r="G402" s="172"/>
      <c r="H402" s="171"/>
      <c r="I402" s="172"/>
      <c r="J402" s="171"/>
      <c r="K402" s="172"/>
      <c r="L402" s="171"/>
      <c r="M402" s="173"/>
      <c r="N402" s="173"/>
      <c r="O402" s="173"/>
      <c r="P402" s="174"/>
      <c r="Q402" s="175"/>
      <c r="R402" s="176" t="str">
        <f>IFERROR(Q402/(VLOOKUP(P402,Summary!$A$60:$C$76,2,FALSE))," ")</f>
        <v xml:space="preserve"> </v>
      </c>
      <c r="S402" s="174"/>
      <c r="T402" s="176" t="str">
        <f>IFERROR(S402/(VLOOKUP(P402,Summary!$A$60:$C$76,2,FALSE))," ")</f>
        <v xml:space="preserve"> </v>
      </c>
      <c r="U402" s="177">
        <f t="shared" si="56"/>
        <v>0</v>
      </c>
      <c r="X402" s="179" t="str">
        <f t="shared" si="57"/>
        <v>date not completed</v>
      </c>
      <c r="Y402" s="179" t="str">
        <f t="shared" si="58"/>
        <v>date not completed</v>
      </c>
      <c r="Z402" s="179">
        <f t="shared" si="59"/>
        <v>1</v>
      </c>
      <c r="AA402" s="256">
        <f t="shared" si="60"/>
        <v>0</v>
      </c>
      <c r="AB402" s="256" t="e">
        <f t="shared" si="61"/>
        <v>#VALUE!</v>
      </c>
      <c r="AC402" s="180">
        <v>0</v>
      </c>
      <c r="AD402" s="181">
        <f t="shared" si="62"/>
        <v>0</v>
      </c>
      <c r="AE402" s="665"/>
      <c r="AF402" s="666"/>
      <c r="AG402" s="667"/>
    </row>
    <row r="403" spans="1:33" s="178" customFormat="1" ht="22.5" customHeight="1" x14ac:dyDescent="0.3">
      <c r="A403" s="169">
        <f t="shared" si="55"/>
        <v>397</v>
      </c>
      <c r="B403" s="170"/>
      <c r="C403" s="171"/>
      <c r="D403" s="172"/>
      <c r="E403" s="173"/>
      <c r="F403" s="173"/>
      <c r="G403" s="172"/>
      <c r="H403" s="171"/>
      <c r="I403" s="172"/>
      <c r="J403" s="171"/>
      <c r="K403" s="172"/>
      <c r="L403" s="171"/>
      <c r="M403" s="173"/>
      <c r="N403" s="173"/>
      <c r="O403" s="173"/>
      <c r="P403" s="174"/>
      <c r="Q403" s="175"/>
      <c r="R403" s="176" t="str">
        <f>IFERROR(Q403/(VLOOKUP(P403,Summary!$A$60:$C$76,2,FALSE))," ")</f>
        <v xml:space="preserve"> </v>
      </c>
      <c r="S403" s="174"/>
      <c r="T403" s="176" t="str">
        <f>IFERROR(S403/(VLOOKUP(P403,Summary!$A$60:$C$76,2,FALSE))," ")</f>
        <v xml:space="preserve"> </v>
      </c>
      <c r="U403" s="177">
        <f t="shared" si="56"/>
        <v>0</v>
      </c>
      <c r="X403" s="179" t="str">
        <f t="shared" si="57"/>
        <v>date not completed</v>
      </c>
      <c r="Y403" s="179" t="str">
        <f t="shared" si="58"/>
        <v>date not completed</v>
      </c>
      <c r="Z403" s="179">
        <f t="shared" si="59"/>
        <v>1</v>
      </c>
      <c r="AA403" s="256">
        <f t="shared" si="60"/>
        <v>0</v>
      </c>
      <c r="AB403" s="256" t="e">
        <f t="shared" si="61"/>
        <v>#VALUE!</v>
      </c>
      <c r="AC403" s="180">
        <v>0</v>
      </c>
      <c r="AD403" s="181">
        <f t="shared" si="62"/>
        <v>0</v>
      </c>
      <c r="AE403" s="665"/>
      <c r="AF403" s="666"/>
      <c r="AG403" s="667"/>
    </row>
    <row r="404" spans="1:33" s="178" customFormat="1" ht="22.5" customHeight="1" x14ac:dyDescent="0.3">
      <c r="A404" s="169">
        <f t="shared" si="55"/>
        <v>398</v>
      </c>
      <c r="B404" s="170"/>
      <c r="C404" s="171"/>
      <c r="D404" s="172"/>
      <c r="E404" s="173"/>
      <c r="F404" s="173"/>
      <c r="G404" s="172"/>
      <c r="H404" s="171"/>
      <c r="I404" s="172"/>
      <c r="J404" s="171"/>
      <c r="K404" s="172"/>
      <c r="L404" s="171"/>
      <c r="M404" s="173"/>
      <c r="N404" s="173"/>
      <c r="O404" s="173"/>
      <c r="P404" s="174"/>
      <c r="Q404" s="175"/>
      <c r="R404" s="176" t="str">
        <f>IFERROR(Q404/(VLOOKUP(P404,Summary!$A$60:$C$76,2,FALSE))," ")</f>
        <v xml:space="preserve"> </v>
      </c>
      <c r="S404" s="174"/>
      <c r="T404" s="176" t="str">
        <f>IFERROR(S404/(VLOOKUP(P404,Summary!$A$60:$C$76,2,FALSE))," ")</f>
        <v xml:space="preserve"> </v>
      </c>
      <c r="U404" s="177">
        <f t="shared" si="56"/>
        <v>0</v>
      </c>
      <c r="X404" s="179" t="str">
        <f t="shared" si="57"/>
        <v>date not completed</v>
      </c>
      <c r="Y404" s="179" t="str">
        <f t="shared" si="58"/>
        <v>date not completed</v>
      </c>
      <c r="Z404" s="179">
        <f t="shared" si="59"/>
        <v>1</v>
      </c>
      <c r="AA404" s="256">
        <f t="shared" si="60"/>
        <v>0</v>
      </c>
      <c r="AB404" s="256" t="e">
        <f t="shared" si="61"/>
        <v>#VALUE!</v>
      </c>
      <c r="AC404" s="180">
        <v>0</v>
      </c>
      <c r="AD404" s="181">
        <f t="shared" si="62"/>
        <v>0</v>
      </c>
      <c r="AE404" s="665"/>
      <c r="AF404" s="666"/>
      <c r="AG404" s="667"/>
    </row>
    <row r="405" spans="1:33" s="178" customFormat="1" ht="22.5" customHeight="1" x14ac:dyDescent="0.3">
      <c r="A405" s="169">
        <f t="shared" si="55"/>
        <v>399</v>
      </c>
      <c r="B405" s="170"/>
      <c r="C405" s="171"/>
      <c r="D405" s="172"/>
      <c r="E405" s="173"/>
      <c r="F405" s="173"/>
      <c r="G405" s="172"/>
      <c r="H405" s="171"/>
      <c r="I405" s="172"/>
      <c r="J405" s="171"/>
      <c r="K405" s="172"/>
      <c r="L405" s="171"/>
      <c r="M405" s="173"/>
      <c r="N405" s="173"/>
      <c r="O405" s="173"/>
      <c r="P405" s="174"/>
      <c r="Q405" s="175"/>
      <c r="R405" s="176" t="str">
        <f>IFERROR(Q405/(VLOOKUP(P405,Summary!$A$60:$C$76,2,FALSE))," ")</f>
        <v xml:space="preserve"> </v>
      </c>
      <c r="S405" s="174"/>
      <c r="T405" s="176" t="str">
        <f>IFERROR(S405/(VLOOKUP(P405,Summary!$A$60:$C$76,2,FALSE))," ")</f>
        <v xml:space="preserve"> </v>
      </c>
      <c r="U405" s="177">
        <f t="shared" si="56"/>
        <v>0</v>
      </c>
      <c r="X405" s="179" t="str">
        <f t="shared" si="57"/>
        <v>date not completed</v>
      </c>
      <c r="Y405" s="179" t="str">
        <f t="shared" si="58"/>
        <v>date not completed</v>
      </c>
      <c r="Z405" s="179">
        <f t="shared" si="59"/>
        <v>1</v>
      </c>
      <c r="AA405" s="256">
        <f t="shared" si="60"/>
        <v>0</v>
      </c>
      <c r="AB405" s="256" t="e">
        <f t="shared" si="61"/>
        <v>#VALUE!</v>
      </c>
      <c r="AC405" s="180">
        <v>0</v>
      </c>
      <c r="AD405" s="181">
        <f t="shared" si="62"/>
        <v>0</v>
      </c>
      <c r="AE405" s="665"/>
      <c r="AF405" s="666"/>
      <c r="AG405" s="667"/>
    </row>
    <row r="406" spans="1:33" s="178" customFormat="1" ht="15" customHeight="1" x14ac:dyDescent="0.3">
      <c r="A406" s="169">
        <f>+A405+1</f>
        <v>400</v>
      </c>
      <c r="B406" s="170"/>
      <c r="C406" s="171"/>
      <c r="D406" s="172"/>
      <c r="E406" s="173"/>
      <c r="F406" s="173"/>
      <c r="G406" s="172"/>
      <c r="H406" s="171"/>
      <c r="I406" s="172"/>
      <c r="J406" s="171"/>
      <c r="K406" s="172"/>
      <c r="L406" s="171"/>
      <c r="M406" s="173"/>
      <c r="N406" s="173"/>
      <c r="O406" s="173"/>
      <c r="P406" s="174"/>
      <c r="Q406" s="175"/>
      <c r="R406" s="176" t="str">
        <f>IFERROR(Q406/(VLOOKUP(P406,Summary!$A$60:$C$76,2,FALSE))," ")</f>
        <v xml:space="preserve"> </v>
      </c>
      <c r="S406" s="174"/>
      <c r="T406" s="176" t="str">
        <f>IFERROR(S406/(VLOOKUP(P406,Summary!$A$60:$C$76,2,FALSE))," ")</f>
        <v xml:space="preserve"> </v>
      </c>
      <c r="U406" s="177">
        <f t="shared" ref="U406" si="63">IF(C406="",0,(IF(OR(C406="",D406="",K406="",J406="",L406="",M406="",N406=""),"FILL ALL FIELDS",R406+T406)))</f>
        <v>0</v>
      </c>
      <c r="X406" s="179" t="str">
        <f t="shared" ref="X406" si="64">+IF(OR(E406=0,F406=0),"date not completed",IF(E406&lt;=F406,IF(AND($AF$3&lt;=E406),"ok","to be checked"),"start date after than end date"))</f>
        <v>date not completed</v>
      </c>
      <c r="Y406" s="179" t="str">
        <f t="shared" ref="Y406" si="65">+IF(OR(E406=0,F406=0),"date not completed",IF(F406&gt;=E406,IF(AND($AH$3&gt;=F406),"ok","to be checked"),"end date before than end date"))</f>
        <v>date not completed</v>
      </c>
      <c r="Z406" s="179">
        <f t="shared" ref="Z406" si="66">+F406-E406+1</f>
        <v>1</v>
      </c>
      <c r="AA406" s="256">
        <f t="shared" ref="AA406" si="67">+N406-M406</f>
        <v>0</v>
      </c>
      <c r="AB406" s="256" t="e">
        <f t="shared" ref="AB406" si="68">+T406/Z406</f>
        <v>#VALUE!</v>
      </c>
      <c r="AC406" s="180">
        <v>0</v>
      </c>
      <c r="AD406" s="181">
        <f t="shared" ref="AD406" si="69">IFERROR(ROUND(AC406*(T406/Z406),2),0)</f>
        <v>0</v>
      </c>
      <c r="AE406" s="665"/>
      <c r="AF406" s="666"/>
      <c r="AG406" s="667"/>
    </row>
    <row r="407" spans="1:33" s="161" customFormat="1" ht="5.25" customHeight="1" x14ac:dyDescent="0.3"/>
    <row r="408" spans="1:33" ht="15" hidden="1" customHeight="1" x14ac:dyDescent="0.3"/>
    <row r="409" spans="1:33" ht="15" hidden="1" customHeight="1" x14ac:dyDescent="0.3"/>
    <row r="410" spans="1:33" ht="15" hidden="1" customHeight="1" x14ac:dyDescent="0.3"/>
    <row r="411" spans="1:33" ht="15" hidden="1" customHeight="1" x14ac:dyDescent="0.3"/>
    <row r="412" spans="1:33" ht="15" hidden="1" customHeight="1" x14ac:dyDescent="0.3">
      <c r="C412" s="7"/>
      <c r="D412" s="7"/>
      <c r="E412" s="7"/>
      <c r="F412" s="7"/>
      <c r="G412" s="7"/>
      <c r="H412" s="7"/>
      <c r="I412" s="7"/>
      <c r="J412" s="7"/>
    </row>
    <row r="413" spans="1:33" ht="15" hidden="1" customHeight="1" x14ac:dyDescent="0.3">
      <c r="C413" s="7"/>
      <c r="D413" s="7"/>
      <c r="E413" s="7"/>
      <c r="F413" s="7"/>
      <c r="G413" s="7"/>
      <c r="H413" s="7"/>
      <c r="I413" s="7"/>
      <c r="J413" s="7"/>
    </row>
    <row r="414" spans="1:33" ht="15" hidden="1" customHeight="1" x14ac:dyDescent="0.3">
      <c r="C414" s="7"/>
      <c r="D414" s="7"/>
      <c r="E414" s="7"/>
      <c r="F414" s="7"/>
      <c r="G414" s="7"/>
      <c r="H414" s="7"/>
      <c r="I414" s="7"/>
      <c r="J414" s="7"/>
    </row>
    <row r="415" spans="1:33" ht="15" hidden="1" customHeight="1" x14ac:dyDescent="0.3">
      <c r="C415" s="7"/>
      <c r="D415" s="7"/>
      <c r="E415" s="7"/>
      <c r="F415" s="7"/>
      <c r="G415" s="7"/>
      <c r="H415" s="7"/>
      <c r="I415" s="7"/>
      <c r="J415" s="7"/>
    </row>
    <row r="416" spans="1:33" ht="15" hidden="1" customHeight="1" x14ac:dyDescent="0.3">
      <c r="C416" s="7"/>
      <c r="D416" s="7"/>
      <c r="E416" s="7"/>
      <c r="F416" s="7"/>
      <c r="G416" s="7"/>
      <c r="H416" s="7"/>
      <c r="I416" s="7"/>
      <c r="J416" s="7"/>
    </row>
    <row r="417" spans="3:10" ht="15" hidden="1" customHeight="1" x14ac:dyDescent="0.3">
      <c r="C417" s="7"/>
      <c r="D417" s="7"/>
      <c r="E417" s="7"/>
      <c r="F417" s="7"/>
      <c r="G417" s="7"/>
      <c r="H417" s="7"/>
      <c r="I417" s="7"/>
      <c r="J417" s="7"/>
    </row>
    <row r="418" spans="3:10" ht="15" hidden="1" customHeight="1" x14ac:dyDescent="0.3">
      <c r="C418" s="7"/>
      <c r="D418" s="7"/>
      <c r="E418" s="7"/>
      <c r="F418" s="7"/>
      <c r="G418" s="7"/>
      <c r="H418" s="7"/>
      <c r="I418" s="7"/>
      <c r="J418" s="7"/>
    </row>
    <row r="419" spans="3:10" ht="15" hidden="1" customHeight="1" x14ac:dyDescent="0.3">
      <c r="C419" s="7"/>
      <c r="D419" s="7"/>
      <c r="E419" s="7"/>
      <c r="F419" s="7"/>
      <c r="G419" s="7"/>
      <c r="H419" s="7"/>
      <c r="I419" s="7"/>
      <c r="J419" s="7"/>
    </row>
    <row r="420" spans="3:10" ht="15" hidden="1" customHeight="1" x14ac:dyDescent="0.3">
      <c r="C420" s="7"/>
      <c r="D420" s="7"/>
      <c r="E420" s="7"/>
      <c r="F420" s="7"/>
      <c r="G420" s="7"/>
      <c r="H420" s="7"/>
      <c r="I420" s="7"/>
      <c r="J420" s="7"/>
    </row>
    <row r="421" spans="3:10" ht="15" hidden="1" customHeight="1" x14ac:dyDescent="0.3">
      <c r="C421" s="7"/>
      <c r="D421" s="7"/>
      <c r="E421" s="7"/>
      <c r="F421" s="7"/>
      <c r="G421" s="7"/>
      <c r="H421" s="7"/>
      <c r="I421" s="7"/>
      <c r="J421" s="7"/>
    </row>
    <row r="422" spans="3:10" ht="15" hidden="1" customHeight="1" x14ac:dyDescent="0.3">
      <c r="C422" s="7"/>
      <c r="D422" s="7"/>
      <c r="E422" s="7"/>
      <c r="F422" s="7"/>
      <c r="G422" s="7"/>
      <c r="H422" s="7"/>
      <c r="I422" s="7"/>
      <c r="J422" s="7"/>
    </row>
    <row r="423" spans="3:10" ht="15" hidden="1" customHeight="1" x14ac:dyDescent="0.3">
      <c r="C423" s="7"/>
      <c r="D423" s="7"/>
      <c r="E423" s="7"/>
      <c r="F423" s="7"/>
      <c r="G423" s="7"/>
      <c r="H423" s="7"/>
      <c r="I423" s="7"/>
      <c r="J423" s="7"/>
    </row>
    <row r="424" spans="3:10" ht="15" hidden="1" customHeight="1" x14ac:dyDescent="0.3">
      <c r="C424" s="7"/>
      <c r="D424" s="7"/>
      <c r="E424" s="7"/>
      <c r="F424" s="7"/>
      <c r="G424" s="7"/>
      <c r="H424" s="7"/>
      <c r="I424" s="7"/>
      <c r="J424" s="7"/>
    </row>
    <row r="425" spans="3:10" ht="15" hidden="1" customHeight="1" x14ac:dyDescent="0.3">
      <c r="C425" s="7"/>
      <c r="D425" s="7"/>
      <c r="E425" s="7"/>
      <c r="F425" s="7"/>
      <c r="G425" s="7"/>
      <c r="H425" s="7"/>
      <c r="I425" s="7"/>
      <c r="J425" s="7"/>
    </row>
    <row r="426" spans="3:10" ht="15" hidden="1" customHeight="1" x14ac:dyDescent="0.3">
      <c r="C426" s="7"/>
      <c r="D426" s="7"/>
      <c r="E426" s="7"/>
      <c r="F426" s="7"/>
      <c r="G426" s="7"/>
      <c r="H426" s="7"/>
      <c r="I426" s="7"/>
      <c r="J426" s="7"/>
    </row>
    <row r="427" spans="3:10" ht="15" hidden="1" customHeight="1" x14ac:dyDescent="0.3">
      <c r="C427" s="7"/>
      <c r="D427" s="7"/>
      <c r="E427" s="7"/>
      <c r="F427" s="7"/>
      <c r="G427" s="7"/>
      <c r="H427" s="7"/>
      <c r="I427" s="7"/>
      <c r="J427" s="7"/>
    </row>
    <row r="428" spans="3:10" ht="15" hidden="1" customHeight="1" x14ac:dyDescent="0.3">
      <c r="C428" s="7"/>
      <c r="D428" s="7"/>
      <c r="E428" s="7"/>
      <c r="F428" s="7"/>
      <c r="G428" s="7"/>
      <c r="H428" s="7"/>
      <c r="I428" s="7"/>
      <c r="J428" s="7"/>
    </row>
    <row r="429" spans="3:10" ht="15" hidden="1" customHeight="1" x14ac:dyDescent="0.3">
      <c r="C429" s="7"/>
      <c r="D429" s="7"/>
      <c r="E429" s="7"/>
      <c r="F429" s="7"/>
      <c r="G429" s="7"/>
      <c r="H429" s="7"/>
      <c r="I429" s="7"/>
      <c r="J429" s="7"/>
    </row>
    <row r="430" spans="3:10" ht="15" hidden="1" customHeight="1" x14ac:dyDescent="0.3">
      <c r="C430" s="7"/>
      <c r="D430" s="7"/>
      <c r="E430" s="7"/>
      <c r="F430" s="7"/>
      <c r="G430" s="7"/>
      <c r="H430" s="7"/>
      <c r="I430" s="7"/>
      <c r="J430" s="7"/>
    </row>
    <row r="431" spans="3:10" ht="15" hidden="1" customHeight="1" x14ac:dyDescent="0.3">
      <c r="C431" s="7"/>
      <c r="D431" s="7"/>
      <c r="E431" s="7"/>
      <c r="F431" s="7"/>
      <c r="G431" s="7"/>
      <c r="H431" s="7"/>
      <c r="I431" s="7"/>
      <c r="J431" s="7"/>
    </row>
    <row r="432" spans="3:10" ht="15" hidden="1" customHeight="1" x14ac:dyDescent="0.3">
      <c r="C432" s="7"/>
      <c r="D432" s="7"/>
      <c r="E432" s="7"/>
      <c r="F432" s="7"/>
      <c r="G432" s="7"/>
      <c r="H432" s="7"/>
      <c r="I432" s="7"/>
      <c r="J432" s="7"/>
    </row>
    <row r="433" spans="3:10" ht="15" hidden="1" customHeight="1" x14ac:dyDescent="0.3">
      <c r="C433" s="7"/>
      <c r="D433" s="7"/>
      <c r="E433" s="7"/>
      <c r="F433" s="7"/>
      <c r="G433" s="7"/>
      <c r="H433" s="7"/>
      <c r="I433" s="7"/>
      <c r="J433" s="7"/>
    </row>
    <row r="434" spans="3:10" ht="15" hidden="1" customHeight="1" x14ac:dyDescent="0.3">
      <c r="C434" s="7"/>
      <c r="D434" s="7"/>
      <c r="E434" s="7"/>
      <c r="F434" s="7"/>
      <c r="G434" s="7"/>
      <c r="H434" s="7"/>
      <c r="I434" s="7"/>
      <c r="J434" s="7"/>
    </row>
    <row r="435" spans="3:10" ht="15" hidden="1" customHeight="1" x14ac:dyDescent="0.3">
      <c r="C435" s="7"/>
      <c r="D435" s="7"/>
      <c r="E435" s="7"/>
      <c r="F435" s="7"/>
      <c r="G435" s="7"/>
      <c r="H435" s="7"/>
      <c r="I435" s="7"/>
      <c r="J435" s="7"/>
    </row>
    <row r="436" spans="3:10" ht="15" hidden="1" customHeight="1" x14ac:dyDescent="0.3">
      <c r="C436" s="7"/>
      <c r="D436" s="7"/>
      <c r="E436" s="7"/>
      <c r="F436" s="7"/>
      <c r="G436" s="7"/>
      <c r="H436" s="7"/>
      <c r="I436" s="7"/>
      <c r="J436" s="7"/>
    </row>
    <row r="437" spans="3:10" ht="15" hidden="1" customHeight="1" x14ac:dyDescent="0.3">
      <c r="C437" s="7"/>
      <c r="D437" s="7"/>
      <c r="E437" s="7"/>
      <c r="F437" s="7"/>
      <c r="G437" s="7"/>
      <c r="H437" s="7"/>
      <c r="I437" s="7"/>
      <c r="J437" s="7"/>
    </row>
    <row r="438" spans="3:10" ht="15" hidden="1" customHeight="1" x14ac:dyDescent="0.3">
      <c r="C438" s="7"/>
      <c r="D438" s="7"/>
      <c r="E438" s="7"/>
      <c r="F438" s="7"/>
      <c r="G438" s="7"/>
      <c r="H438" s="7"/>
      <c r="I438" s="7"/>
      <c r="J438" s="7"/>
    </row>
    <row r="439" spans="3:10" ht="15" hidden="1" customHeight="1" x14ac:dyDescent="0.3">
      <c r="C439" s="7"/>
      <c r="D439" s="7"/>
      <c r="E439" s="7"/>
      <c r="F439" s="7"/>
      <c r="G439" s="7"/>
      <c r="H439" s="7"/>
      <c r="I439" s="7"/>
      <c r="J439" s="7"/>
    </row>
    <row r="440" spans="3:10" ht="15" hidden="1" customHeight="1" x14ac:dyDescent="0.3">
      <c r="C440" s="7"/>
      <c r="D440" s="7"/>
      <c r="E440" s="7"/>
      <c r="F440" s="7"/>
      <c r="G440" s="7"/>
      <c r="H440" s="7"/>
      <c r="I440" s="7"/>
      <c r="J440" s="7"/>
    </row>
    <row r="441" spans="3:10" ht="15" hidden="1" customHeight="1" x14ac:dyDescent="0.3">
      <c r="C441" s="7"/>
      <c r="D441" s="7"/>
      <c r="E441" s="7"/>
      <c r="F441" s="7"/>
      <c r="G441" s="7"/>
      <c r="H441" s="7"/>
      <c r="I441" s="7"/>
      <c r="J441" s="7"/>
    </row>
    <row r="442" spans="3:10" ht="15" hidden="1" customHeight="1" x14ac:dyDescent="0.3">
      <c r="C442" s="7"/>
      <c r="D442" s="7"/>
      <c r="E442" s="7"/>
      <c r="F442" s="7"/>
      <c r="G442" s="7"/>
      <c r="H442" s="7"/>
      <c r="I442" s="7"/>
      <c r="J442" s="7"/>
    </row>
    <row r="443" spans="3:10" ht="15" hidden="1" customHeight="1" x14ac:dyDescent="0.3">
      <c r="C443" s="7"/>
      <c r="D443" s="7"/>
      <c r="E443" s="7"/>
      <c r="F443" s="7"/>
      <c r="G443" s="7"/>
      <c r="H443" s="7"/>
      <c r="I443" s="7"/>
      <c r="J443" s="7"/>
    </row>
    <row r="444" spans="3:10" ht="15" hidden="1" customHeight="1" x14ac:dyDescent="0.3">
      <c r="C444" s="7"/>
      <c r="D444" s="7"/>
      <c r="E444" s="7"/>
      <c r="F444" s="7"/>
      <c r="G444" s="7"/>
      <c r="H444" s="7"/>
      <c r="I444" s="7"/>
      <c r="J444" s="7"/>
    </row>
    <row r="445" spans="3:10" ht="15" hidden="1" customHeight="1" x14ac:dyDescent="0.3">
      <c r="C445" s="7"/>
      <c r="D445" s="7"/>
      <c r="E445" s="7"/>
      <c r="F445" s="7"/>
      <c r="G445" s="7"/>
      <c r="H445" s="7"/>
      <c r="I445" s="7"/>
      <c r="J445" s="7"/>
    </row>
    <row r="446" spans="3:10" ht="15" hidden="1" customHeight="1" x14ac:dyDescent="0.3">
      <c r="C446" s="7"/>
      <c r="D446" s="7"/>
      <c r="E446" s="7"/>
      <c r="F446" s="7"/>
      <c r="G446" s="7"/>
      <c r="H446" s="7"/>
      <c r="I446" s="7"/>
      <c r="J446" s="7"/>
    </row>
    <row r="447" spans="3:10" ht="15" hidden="1" customHeight="1" x14ac:dyDescent="0.3">
      <c r="C447" s="7"/>
      <c r="D447" s="7"/>
      <c r="E447" s="7"/>
      <c r="F447" s="7"/>
      <c r="G447" s="7"/>
      <c r="H447" s="7"/>
      <c r="I447" s="7"/>
      <c r="J447" s="7"/>
    </row>
    <row r="448" spans="3:10" ht="15" hidden="1" customHeight="1" x14ac:dyDescent="0.3">
      <c r="C448" s="7"/>
      <c r="D448" s="7"/>
      <c r="E448" s="7"/>
      <c r="F448" s="7"/>
      <c r="G448" s="7"/>
      <c r="H448" s="7"/>
      <c r="I448" s="7"/>
      <c r="J448" s="7"/>
    </row>
    <row r="449" spans="3:10" ht="15" hidden="1" customHeight="1" x14ac:dyDescent="0.3">
      <c r="C449" s="7"/>
      <c r="D449" s="7"/>
      <c r="E449" s="7"/>
      <c r="F449" s="7"/>
      <c r="G449" s="7"/>
      <c r="H449" s="7"/>
      <c r="I449" s="7"/>
      <c r="J449" s="7"/>
    </row>
    <row r="450" spans="3:10" ht="15" hidden="1" customHeight="1" x14ac:dyDescent="0.3">
      <c r="C450" s="7"/>
      <c r="D450" s="7"/>
      <c r="E450" s="7"/>
      <c r="F450" s="7"/>
      <c r="G450" s="7"/>
      <c r="H450" s="7"/>
      <c r="I450" s="7"/>
      <c r="J450" s="7"/>
    </row>
    <row r="451" spans="3:10" ht="15" hidden="1" customHeight="1" x14ac:dyDescent="0.3">
      <c r="C451" s="7"/>
      <c r="D451" s="7"/>
      <c r="E451" s="7"/>
      <c r="F451" s="7"/>
      <c r="G451" s="7"/>
      <c r="H451" s="7"/>
      <c r="I451" s="7"/>
      <c r="J451" s="7"/>
    </row>
    <row r="452" spans="3:10" ht="15" hidden="1" customHeight="1" x14ac:dyDescent="0.3">
      <c r="C452" s="7"/>
      <c r="D452" s="7"/>
      <c r="E452" s="7"/>
      <c r="F452" s="7"/>
      <c r="G452" s="7"/>
      <c r="H452" s="7"/>
      <c r="I452" s="7"/>
      <c r="J452" s="7"/>
    </row>
    <row r="453" spans="3:10" ht="15" hidden="1" customHeight="1" x14ac:dyDescent="0.3">
      <c r="C453" s="7"/>
      <c r="D453" s="7"/>
      <c r="E453" s="7"/>
      <c r="F453" s="7"/>
      <c r="G453" s="7"/>
      <c r="H453" s="7"/>
      <c r="I453" s="7"/>
      <c r="J453" s="7"/>
    </row>
    <row r="454" spans="3:10" ht="15" hidden="1" customHeight="1" x14ac:dyDescent="0.3">
      <c r="C454" s="7"/>
      <c r="D454" s="7"/>
      <c r="E454" s="7"/>
      <c r="F454" s="7"/>
      <c r="G454" s="7"/>
      <c r="H454" s="7"/>
      <c r="I454" s="7"/>
      <c r="J454" s="7"/>
    </row>
    <row r="455" spans="3:10" ht="15" hidden="1" customHeight="1" x14ac:dyDescent="0.3">
      <c r="C455" s="7"/>
      <c r="D455" s="7"/>
      <c r="E455" s="7"/>
      <c r="F455" s="7"/>
      <c r="G455" s="7"/>
      <c r="H455" s="7"/>
      <c r="I455" s="7"/>
      <c r="J455" s="7"/>
    </row>
    <row r="456" spans="3:10" ht="15" hidden="1" customHeight="1" x14ac:dyDescent="0.3">
      <c r="C456" s="7"/>
      <c r="D456" s="7"/>
      <c r="E456" s="7"/>
      <c r="F456" s="7"/>
      <c r="G456" s="7"/>
      <c r="H456" s="7"/>
      <c r="I456" s="7"/>
      <c r="J456" s="7"/>
    </row>
    <row r="457" spans="3:10" ht="15" hidden="1" customHeight="1" x14ac:dyDescent="0.3">
      <c r="C457" s="7"/>
      <c r="D457" s="7"/>
      <c r="E457" s="7"/>
      <c r="F457" s="7"/>
      <c r="G457" s="7"/>
      <c r="H457" s="7"/>
      <c r="I457" s="7"/>
      <c r="J457" s="7"/>
    </row>
    <row r="458" spans="3:10" ht="15" hidden="1" customHeight="1" x14ac:dyDescent="0.3">
      <c r="C458" s="7"/>
      <c r="D458" s="7"/>
      <c r="E458" s="7"/>
      <c r="F458" s="7"/>
      <c r="G458" s="7"/>
      <c r="H458" s="7"/>
      <c r="I458" s="7"/>
      <c r="J458" s="7"/>
    </row>
    <row r="459" spans="3:10" ht="15" hidden="1" customHeight="1" x14ac:dyDescent="0.3">
      <c r="C459" s="7"/>
      <c r="D459" s="7"/>
      <c r="E459" s="7"/>
      <c r="F459" s="7"/>
      <c r="G459" s="7"/>
      <c r="H459" s="7"/>
      <c r="I459" s="7"/>
      <c r="J459" s="7"/>
    </row>
    <row r="460" spans="3:10" ht="15" hidden="1" customHeight="1" x14ac:dyDescent="0.3">
      <c r="C460" s="7"/>
      <c r="D460" s="7"/>
      <c r="E460" s="7"/>
      <c r="F460" s="7"/>
      <c r="G460" s="7"/>
      <c r="H460" s="7"/>
      <c r="I460" s="7"/>
      <c r="J460" s="7"/>
    </row>
    <row r="461" spans="3:10" ht="15" hidden="1" customHeight="1" x14ac:dyDescent="0.3">
      <c r="C461" s="7"/>
      <c r="D461" s="7"/>
      <c r="E461" s="7"/>
      <c r="F461" s="7"/>
      <c r="G461" s="7"/>
      <c r="H461" s="7"/>
      <c r="I461" s="7"/>
      <c r="J461" s="7"/>
    </row>
    <row r="462" spans="3:10" ht="15" hidden="1" customHeight="1" x14ac:dyDescent="0.3">
      <c r="C462" s="7"/>
      <c r="D462" s="7"/>
      <c r="E462" s="7"/>
      <c r="F462" s="7"/>
      <c r="G462" s="7"/>
      <c r="H462" s="7"/>
      <c r="I462" s="7"/>
      <c r="J462" s="7"/>
    </row>
    <row r="463" spans="3:10" ht="15" hidden="1" customHeight="1" x14ac:dyDescent="0.3">
      <c r="C463" s="7"/>
      <c r="D463" s="7"/>
      <c r="E463" s="7"/>
      <c r="F463" s="7"/>
      <c r="G463" s="7"/>
      <c r="H463" s="7"/>
      <c r="I463" s="7"/>
      <c r="J463" s="7"/>
    </row>
    <row r="464" spans="3:10" ht="15" hidden="1" customHeight="1" x14ac:dyDescent="0.3">
      <c r="C464" s="7"/>
      <c r="D464" s="7"/>
      <c r="E464" s="7"/>
      <c r="F464" s="7"/>
      <c r="G464" s="7"/>
      <c r="H464" s="7"/>
      <c r="I464" s="7"/>
      <c r="J464" s="7"/>
    </row>
    <row r="465" spans="3:10" ht="15" hidden="1" customHeight="1" x14ac:dyDescent="0.3">
      <c r="C465" s="7"/>
      <c r="D465" s="7"/>
      <c r="E465" s="7"/>
      <c r="F465" s="7"/>
      <c r="G465" s="7"/>
      <c r="H465" s="7"/>
      <c r="I465" s="7"/>
      <c r="J465" s="7"/>
    </row>
    <row r="466" spans="3:10" ht="15" hidden="1" customHeight="1" x14ac:dyDescent="0.3">
      <c r="C466" s="7"/>
      <c r="D466" s="7"/>
      <c r="E466" s="7"/>
      <c r="F466" s="7"/>
      <c r="G466" s="7"/>
      <c r="H466" s="7"/>
      <c r="I466" s="7"/>
      <c r="J466" s="7"/>
    </row>
    <row r="467" spans="3:10" ht="15" hidden="1" customHeight="1" x14ac:dyDescent="0.3">
      <c r="C467" s="7"/>
      <c r="D467" s="7"/>
      <c r="E467" s="7"/>
      <c r="F467" s="7"/>
      <c r="G467" s="7"/>
      <c r="H467" s="7"/>
      <c r="I467" s="7"/>
      <c r="J467" s="7"/>
    </row>
    <row r="468" spans="3:10" ht="15" hidden="1" customHeight="1" x14ac:dyDescent="0.3">
      <c r="C468" s="7"/>
      <c r="D468" s="7"/>
      <c r="E468" s="7"/>
      <c r="F468" s="7"/>
      <c r="G468" s="7"/>
      <c r="H468" s="7"/>
      <c r="I468" s="7"/>
      <c r="J468" s="7"/>
    </row>
    <row r="469" spans="3:10" ht="15" hidden="1" customHeight="1" x14ac:dyDescent="0.3">
      <c r="C469" s="7"/>
      <c r="D469" s="7"/>
      <c r="E469" s="7"/>
      <c r="F469" s="7"/>
      <c r="G469" s="7"/>
      <c r="H469" s="7"/>
      <c r="I469" s="7"/>
      <c r="J469" s="7"/>
    </row>
    <row r="470" spans="3:10" ht="15" hidden="1" customHeight="1" x14ac:dyDescent="0.3">
      <c r="C470" s="7"/>
      <c r="D470" s="7"/>
      <c r="E470" s="7"/>
      <c r="F470" s="7"/>
      <c r="G470" s="7"/>
      <c r="H470" s="7"/>
      <c r="I470" s="7"/>
      <c r="J470" s="7"/>
    </row>
    <row r="471" spans="3:10" ht="15" hidden="1" customHeight="1" x14ac:dyDescent="0.3">
      <c r="C471" s="7"/>
      <c r="D471" s="7"/>
      <c r="E471" s="7"/>
      <c r="F471" s="7"/>
      <c r="G471" s="7"/>
      <c r="H471" s="7"/>
      <c r="I471" s="7"/>
      <c r="J471" s="7"/>
    </row>
    <row r="472" spans="3:10" ht="15" hidden="1" customHeight="1" x14ac:dyDescent="0.3">
      <c r="C472" s="7"/>
      <c r="D472" s="7"/>
      <c r="E472" s="7"/>
      <c r="F472" s="7"/>
      <c r="G472" s="7"/>
      <c r="H472" s="7"/>
      <c r="I472" s="7"/>
      <c r="J472" s="7"/>
    </row>
    <row r="473" spans="3:10" ht="15" hidden="1" customHeight="1" x14ac:dyDescent="0.3">
      <c r="C473" s="7"/>
      <c r="D473" s="7"/>
      <c r="E473" s="7"/>
      <c r="F473" s="7"/>
      <c r="G473" s="7"/>
      <c r="H473" s="7"/>
      <c r="I473" s="7"/>
      <c r="J473" s="7"/>
    </row>
    <row r="474" spans="3:10" ht="15" hidden="1" customHeight="1" x14ac:dyDescent="0.3">
      <c r="C474" s="7"/>
      <c r="D474" s="7"/>
      <c r="E474" s="7"/>
      <c r="F474" s="7"/>
      <c r="G474" s="7"/>
      <c r="H474" s="7"/>
      <c r="I474" s="7"/>
      <c r="J474" s="7"/>
    </row>
    <row r="475" spans="3:10" ht="15" hidden="1" customHeight="1" x14ac:dyDescent="0.3">
      <c r="C475" s="7"/>
      <c r="D475" s="7"/>
      <c r="E475" s="7"/>
      <c r="F475" s="7"/>
      <c r="G475" s="7"/>
      <c r="H475" s="7"/>
      <c r="I475" s="7"/>
      <c r="J475" s="7"/>
    </row>
    <row r="476" spans="3:10" ht="15" hidden="1" customHeight="1" x14ac:dyDescent="0.3">
      <c r="C476" s="7"/>
      <c r="D476" s="7"/>
      <c r="E476" s="7"/>
      <c r="F476" s="7"/>
      <c r="G476" s="7"/>
      <c r="H476" s="7"/>
      <c r="I476" s="7"/>
      <c r="J476" s="7"/>
    </row>
    <row r="477" spans="3:10" ht="15" hidden="1" customHeight="1" x14ac:dyDescent="0.3">
      <c r="C477" s="7"/>
      <c r="D477" s="7"/>
      <c r="E477" s="7"/>
      <c r="F477" s="7"/>
      <c r="G477" s="7"/>
      <c r="H477" s="7"/>
      <c r="I477" s="7"/>
      <c r="J477" s="7"/>
    </row>
    <row r="478" spans="3:10" ht="15" hidden="1" customHeight="1" x14ac:dyDescent="0.3">
      <c r="C478" s="7"/>
      <c r="D478" s="7"/>
      <c r="E478" s="7"/>
      <c r="F478" s="7"/>
      <c r="G478" s="7"/>
      <c r="H478" s="7"/>
      <c r="I478" s="7"/>
      <c r="J478" s="7"/>
    </row>
    <row r="479" spans="3:10" ht="15" hidden="1" customHeight="1" x14ac:dyDescent="0.3">
      <c r="C479" s="7"/>
      <c r="D479" s="7"/>
      <c r="E479" s="7"/>
      <c r="F479" s="7"/>
      <c r="G479" s="7"/>
      <c r="H479" s="7"/>
      <c r="I479" s="7"/>
      <c r="J479" s="7"/>
    </row>
    <row r="480" spans="3:10" hidden="1" x14ac:dyDescent="0.3"/>
    <row r="481" hidden="1" x14ac:dyDescent="0.3"/>
    <row r="482" hidden="1" x14ac:dyDescent="0.3"/>
    <row r="483" hidden="1" x14ac:dyDescent="0.3"/>
    <row r="484" hidden="1" x14ac:dyDescent="0.3"/>
    <row r="485" hidden="1" x14ac:dyDescent="0.3"/>
    <row r="486" hidden="1" x14ac:dyDescent="0.3"/>
    <row r="487" hidden="1" x14ac:dyDescent="0.3"/>
    <row r="488" hidden="1" x14ac:dyDescent="0.3"/>
    <row r="489" hidden="1" x14ac:dyDescent="0.3"/>
    <row r="490" hidden="1" x14ac:dyDescent="0.3"/>
    <row r="491" hidden="1" x14ac:dyDescent="0.3"/>
    <row r="492" hidden="1" x14ac:dyDescent="0.3"/>
    <row r="493" hidden="1" x14ac:dyDescent="0.3"/>
    <row r="494" hidden="1" x14ac:dyDescent="0.3"/>
    <row r="495" hidden="1" x14ac:dyDescent="0.3"/>
    <row r="496" hidden="1" x14ac:dyDescent="0.3"/>
    <row r="497" hidden="1" x14ac:dyDescent="0.3"/>
    <row r="498" hidden="1" x14ac:dyDescent="0.3"/>
    <row r="499" hidden="1" x14ac:dyDescent="0.3"/>
    <row r="500" hidden="1" x14ac:dyDescent="0.3"/>
    <row r="501" hidden="1" x14ac:dyDescent="0.3"/>
    <row r="502" hidden="1" x14ac:dyDescent="0.3"/>
    <row r="503" hidden="1" x14ac:dyDescent="0.3"/>
    <row r="504" hidden="1" x14ac:dyDescent="0.3"/>
    <row r="505" hidden="1" x14ac:dyDescent="0.3"/>
    <row r="506" hidden="1" x14ac:dyDescent="0.3"/>
    <row r="507" hidden="1" x14ac:dyDescent="0.3"/>
    <row r="508" hidden="1" x14ac:dyDescent="0.3"/>
    <row r="509" hidden="1" x14ac:dyDescent="0.3"/>
  </sheetData>
  <sheetProtection password="CAF5" sheet="1" objects="1" scenarios="1" selectLockedCells="1"/>
  <customSheetViews>
    <customSheetView guid="{5E9378FA-FE55-4445-AD38-912453231B36}" scale="90" hiddenColumns="1">
      <selection activeCell="G6" sqref="G6:H8"/>
      <colBreaks count="1" manualBreakCount="1">
        <brk id="16" max="1048575" man="1"/>
      </colBreaks>
      <pageMargins left="0.53" right="0.54" top="0.21" bottom="0.23" header="0.14000000000000001" footer="0.19"/>
      <pageSetup paperSize="9" scale="70" orientation="landscape" r:id="rId1"/>
      <headerFooter alignWithMargins="0"/>
    </customSheetView>
    <customSheetView guid="{BFD2E6FE-1F33-48F4-97D0-F9F57918DFAD}" scale="90" hiddenColumns="1">
      <selection activeCell="G6" sqref="G6:H8"/>
      <colBreaks count="1" manualBreakCount="1">
        <brk id="16" max="1048575" man="1"/>
      </colBreaks>
      <pageMargins left="0.53" right="0.54" top="0.21" bottom="0.23" header="0.14000000000000001" footer="0.19"/>
      <pageSetup paperSize="9" scale="70" orientation="landscape" r:id="rId2"/>
      <headerFooter alignWithMargins="0"/>
    </customSheetView>
    <customSheetView guid="{098D67FF-B60F-4658-BACC-7A3289279B42}" scale="90" hiddenColumns="1">
      <selection activeCell="G6" sqref="G6:H8"/>
      <colBreaks count="1" manualBreakCount="1">
        <brk id="16" max="1048575" man="1"/>
      </colBreaks>
      <pageMargins left="0.53" right="0.54" top="0.21" bottom="0.23" header="0.14000000000000001" footer="0.19"/>
      <pageSetup paperSize="9" scale="70" orientation="landscape" r:id="rId3"/>
      <headerFooter alignWithMargins="0"/>
    </customSheetView>
    <customSheetView guid="{FDCDECFE-9525-4041-9738-768914BE7E43}" scale="90" hiddenColumns="1">
      <selection activeCell="G6" sqref="G6:H8"/>
      <colBreaks count="1" manualBreakCount="1">
        <brk id="16" max="1048575" man="1"/>
      </colBreaks>
      <pageMargins left="0.53" right="0.54" top="0.21" bottom="0.23" header="0.14000000000000001" footer="0.19"/>
      <pageSetup paperSize="9" scale="70" orientation="landscape" r:id="rId4"/>
      <headerFooter alignWithMargins="0"/>
    </customSheetView>
  </customSheetViews>
  <mergeCells count="425">
    <mergeCell ref="AE203:AG203"/>
    <mergeCell ref="AE204:AG204"/>
    <mergeCell ref="AE205:AG205"/>
    <mergeCell ref="AE206:AG206"/>
    <mergeCell ref="AE207:AG207"/>
    <mergeCell ref="AE208:AG208"/>
    <mergeCell ref="AE194:AG194"/>
    <mergeCell ref="AE195:AG195"/>
    <mergeCell ref="AE196:AG196"/>
    <mergeCell ref="AE197:AG197"/>
    <mergeCell ref="AE198:AG198"/>
    <mergeCell ref="AE199:AG199"/>
    <mergeCell ref="AE200:AG200"/>
    <mergeCell ref="AE201:AG201"/>
    <mergeCell ref="AE202:AG202"/>
    <mergeCell ref="AE185:AG185"/>
    <mergeCell ref="AE186:AG186"/>
    <mergeCell ref="AE187:AG187"/>
    <mergeCell ref="AE188:AG188"/>
    <mergeCell ref="AE189:AG189"/>
    <mergeCell ref="AE190:AG190"/>
    <mergeCell ref="AE191:AG191"/>
    <mergeCell ref="AE192:AG192"/>
    <mergeCell ref="AE193:AG193"/>
    <mergeCell ref="AE176:AG176"/>
    <mergeCell ref="AE177:AG177"/>
    <mergeCell ref="AE178:AG178"/>
    <mergeCell ref="AE179:AG179"/>
    <mergeCell ref="AE180:AG180"/>
    <mergeCell ref="AE181:AG181"/>
    <mergeCell ref="AE182:AG182"/>
    <mergeCell ref="AE183:AG183"/>
    <mergeCell ref="AE184:AG184"/>
    <mergeCell ref="AE167:AG167"/>
    <mergeCell ref="AE168:AG168"/>
    <mergeCell ref="AE169:AG169"/>
    <mergeCell ref="AE170:AG170"/>
    <mergeCell ref="AE171:AG171"/>
    <mergeCell ref="AE172:AG172"/>
    <mergeCell ref="AE173:AG173"/>
    <mergeCell ref="AE174:AG174"/>
    <mergeCell ref="AE175:AG175"/>
    <mergeCell ref="AE158:AG158"/>
    <mergeCell ref="AE159:AG159"/>
    <mergeCell ref="AE160:AG160"/>
    <mergeCell ref="AE161:AG161"/>
    <mergeCell ref="AE162:AG162"/>
    <mergeCell ref="AE163:AG163"/>
    <mergeCell ref="AE164:AG164"/>
    <mergeCell ref="AE165:AG165"/>
    <mergeCell ref="AE166:AG166"/>
    <mergeCell ref="AE149:AG149"/>
    <mergeCell ref="AE150:AG150"/>
    <mergeCell ref="AE151:AG151"/>
    <mergeCell ref="AE152:AG152"/>
    <mergeCell ref="AE153:AG153"/>
    <mergeCell ref="AE154:AG154"/>
    <mergeCell ref="AE155:AG155"/>
    <mergeCell ref="AE156:AG156"/>
    <mergeCell ref="AE157:AG157"/>
    <mergeCell ref="AE140:AG140"/>
    <mergeCell ref="AE141:AG141"/>
    <mergeCell ref="AE142:AG142"/>
    <mergeCell ref="AE143:AG143"/>
    <mergeCell ref="AE144:AG144"/>
    <mergeCell ref="AE145:AG145"/>
    <mergeCell ref="AE146:AG146"/>
    <mergeCell ref="AE147:AG147"/>
    <mergeCell ref="AE148:AG148"/>
    <mergeCell ref="AE131:AG131"/>
    <mergeCell ref="AE132:AG132"/>
    <mergeCell ref="AE133:AG133"/>
    <mergeCell ref="AE134:AG134"/>
    <mergeCell ref="AE135:AG135"/>
    <mergeCell ref="AE136:AG136"/>
    <mergeCell ref="AE137:AG137"/>
    <mergeCell ref="AE138:AG138"/>
    <mergeCell ref="AE139:AG139"/>
    <mergeCell ref="AE122:AG122"/>
    <mergeCell ref="AE123:AG123"/>
    <mergeCell ref="AE124:AG124"/>
    <mergeCell ref="AE125:AG125"/>
    <mergeCell ref="AE126:AG126"/>
    <mergeCell ref="AE127:AG127"/>
    <mergeCell ref="AE128:AG128"/>
    <mergeCell ref="AE129:AG129"/>
    <mergeCell ref="AE130:AG130"/>
    <mergeCell ref="AE113:AG113"/>
    <mergeCell ref="AE114:AG114"/>
    <mergeCell ref="AE115:AG115"/>
    <mergeCell ref="AE116:AG116"/>
    <mergeCell ref="AE117:AG117"/>
    <mergeCell ref="AE118:AG118"/>
    <mergeCell ref="AE119:AG119"/>
    <mergeCell ref="AE120:AG120"/>
    <mergeCell ref="AE121:AG121"/>
    <mergeCell ref="AE104:AG104"/>
    <mergeCell ref="AE105:AG105"/>
    <mergeCell ref="AE106:AG106"/>
    <mergeCell ref="AE107:AG107"/>
    <mergeCell ref="AE108:AG108"/>
    <mergeCell ref="AE109:AG109"/>
    <mergeCell ref="AE110:AG110"/>
    <mergeCell ref="AE111:AG111"/>
    <mergeCell ref="AE112:AG112"/>
    <mergeCell ref="AE95:AG95"/>
    <mergeCell ref="AE96:AG96"/>
    <mergeCell ref="AE97:AG97"/>
    <mergeCell ref="AE98:AG98"/>
    <mergeCell ref="AE99:AG99"/>
    <mergeCell ref="AE100:AG100"/>
    <mergeCell ref="AE101:AG101"/>
    <mergeCell ref="AE102:AG102"/>
    <mergeCell ref="AE103:AG103"/>
    <mergeCell ref="AE86:AG86"/>
    <mergeCell ref="AE87:AG87"/>
    <mergeCell ref="AE88:AG88"/>
    <mergeCell ref="AE89:AG89"/>
    <mergeCell ref="AE90:AG90"/>
    <mergeCell ref="AE91:AG91"/>
    <mergeCell ref="AE92:AG92"/>
    <mergeCell ref="AE93:AG93"/>
    <mergeCell ref="AE94:AG94"/>
    <mergeCell ref="AE77:AG77"/>
    <mergeCell ref="AE78:AG78"/>
    <mergeCell ref="AE79:AG79"/>
    <mergeCell ref="AE80:AG80"/>
    <mergeCell ref="AE81:AG81"/>
    <mergeCell ref="AE82:AG82"/>
    <mergeCell ref="AE83:AG83"/>
    <mergeCell ref="AE84:AG84"/>
    <mergeCell ref="AE85:AG85"/>
    <mergeCell ref="AE68:AG68"/>
    <mergeCell ref="AE69:AG69"/>
    <mergeCell ref="AE70:AG70"/>
    <mergeCell ref="AE71:AG71"/>
    <mergeCell ref="AE72:AG72"/>
    <mergeCell ref="AE73:AG73"/>
    <mergeCell ref="AE74:AG74"/>
    <mergeCell ref="AE75:AG75"/>
    <mergeCell ref="AE76:AG76"/>
    <mergeCell ref="AE59:AG59"/>
    <mergeCell ref="AE60:AG60"/>
    <mergeCell ref="AE61:AG61"/>
    <mergeCell ref="AE62:AG62"/>
    <mergeCell ref="AE63:AG63"/>
    <mergeCell ref="AE64:AG64"/>
    <mergeCell ref="AE65:AG65"/>
    <mergeCell ref="AE66:AG66"/>
    <mergeCell ref="AE67:AG67"/>
    <mergeCell ref="AE50:AG50"/>
    <mergeCell ref="AE51:AG51"/>
    <mergeCell ref="AE52:AG52"/>
    <mergeCell ref="AE53:AG53"/>
    <mergeCell ref="AE54:AG54"/>
    <mergeCell ref="AE55:AG55"/>
    <mergeCell ref="AE56:AG56"/>
    <mergeCell ref="AE57:AG57"/>
    <mergeCell ref="AE58:AG58"/>
    <mergeCell ref="AE41:AG41"/>
    <mergeCell ref="AE42:AG42"/>
    <mergeCell ref="AE43:AG43"/>
    <mergeCell ref="AE44:AG44"/>
    <mergeCell ref="AE45:AG45"/>
    <mergeCell ref="AE46:AG46"/>
    <mergeCell ref="AE47:AG47"/>
    <mergeCell ref="AE48:AG48"/>
    <mergeCell ref="AE49:AG49"/>
    <mergeCell ref="AE32:AG32"/>
    <mergeCell ref="AE33:AG33"/>
    <mergeCell ref="AE34:AG34"/>
    <mergeCell ref="AE35:AG35"/>
    <mergeCell ref="AE36:AG36"/>
    <mergeCell ref="AE37:AG37"/>
    <mergeCell ref="AE38:AG38"/>
    <mergeCell ref="AE39:AG39"/>
    <mergeCell ref="AE40:AG40"/>
    <mergeCell ref="AE23:AG23"/>
    <mergeCell ref="AE24:AG24"/>
    <mergeCell ref="AE25:AG25"/>
    <mergeCell ref="AE26:AG26"/>
    <mergeCell ref="AE27:AG27"/>
    <mergeCell ref="AE28:AG28"/>
    <mergeCell ref="AE29:AG29"/>
    <mergeCell ref="AE30:AG30"/>
    <mergeCell ref="AE31:AG31"/>
    <mergeCell ref="E2:H2"/>
    <mergeCell ref="X1:AJ1"/>
    <mergeCell ref="E3:H3"/>
    <mergeCell ref="I3:O3"/>
    <mergeCell ref="AC3:AD3"/>
    <mergeCell ref="T4:T6"/>
    <mergeCell ref="U4:U5"/>
    <mergeCell ref="A5:A6"/>
    <mergeCell ref="B5:B6"/>
    <mergeCell ref="O4:O6"/>
    <mergeCell ref="P4:P6"/>
    <mergeCell ref="Q4:Q6"/>
    <mergeCell ref="R4:R6"/>
    <mergeCell ref="S4:S6"/>
    <mergeCell ref="G4:H6"/>
    <mergeCell ref="I4:J6"/>
    <mergeCell ref="K4:L6"/>
    <mergeCell ref="M4:M6"/>
    <mergeCell ref="N4:N6"/>
    <mergeCell ref="C4:C6"/>
    <mergeCell ref="D4:D6"/>
    <mergeCell ref="E4:E6"/>
    <mergeCell ref="F4:F6"/>
    <mergeCell ref="AE210:AG210"/>
    <mergeCell ref="AE211:AG211"/>
    <mergeCell ref="AE212:AG212"/>
    <mergeCell ref="AE213:AG213"/>
    <mergeCell ref="AE214:AG214"/>
    <mergeCell ref="AE5:AG5"/>
    <mergeCell ref="AE6:AG6"/>
    <mergeCell ref="AE7:AG7"/>
    <mergeCell ref="AE8:AG8"/>
    <mergeCell ref="AE209:AG209"/>
    <mergeCell ref="AE9:AG9"/>
    <mergeCell ref="AE10:AG10"/>
    <mergeCell ref="AE11:AG11"/>
    <mergeCell ref="AE12:AG12"/>
    <mergeCell ref="AE13:AG13"/>
    <mergeCell ref="AE14:AG14"/>
    <mergeCell ref="AE15:AG15"/>
    <mergeCell ref="AE16:AG16"/>
    <mergeCell ref="AE17:AG17"/>
    <mergeCell ref="AE18:AG18"/>
    <mergeCell ref="AE19:AG19"/>
    <mergeCell ref="AE20:AG20"/>
    <mergeCell ref="AE21:AG21"/>
    <mergeCell ref="AE22:AG22"/>
    <mergeCell ref="AE220:AG220"/>
    <mergeCell ref="AE221:AG221"/>
    <mergeCell ref="AE222:AG222"/>
    <mergeCell ref="AE223:AG223"/>
    <mergeCell ref="AE224:AG224"/>
    <mergeCell ref="AE215:AG215"/>
    <mergeCell ref="AE216:AG216"/>
    <mergeCell ref="AE217:AG217"/>
    <mergeCell ref="AE218:AG218"/>
    <mergeCell ref="AE219:AG219"/>
    <mergeCell ref="AE230:AG230"/>
    <mergeCell ref="AE231:AG231"/>
    <mergeCell ref="AE232:AG232"/>
    <mergeCell ref="AE233:AG233"/>
    <mergeCell ref="AE234:AG234"/>
    <mergeCell ref="AE225:AG225"/>
    <mergeCell ref="AE226:AG226"/>
    <mergeCell ref="AE227:AG227"/>
    <mergeCell ref="AE228:AG228"/>
    <mergeCell ref="AE229:AG229"/>
    <mergeCell ref="AE240:AG240"/>
    <mergeCell ref="AE241:AG241"/>
    <mergeCell ref="AE242:AG242"/>
    <mergeCell ref="AE243:AG243"/>
    <mergeCell ref="AE244:AG244"/>
    <mergeCell ref="AE235:AG235"/>
    <mergeCell ref="AE236:AG236"/>
    <mergeCell ref="AE237:AG237"/>
    <mergeCell ref="AE238:AG238"/>
    <mergeCell ref="AE239:AG239"/>
    <mergeCell ref="AE250:AG250"/>
    <mergeCell ref="AE251:AG251"/>
    <mergeCell ref="AE252:AG252"/>
    <mergeCell ref="AE253:AG253"/>
    <mergeCell ref="AE254:AG254"/>
    <mergeCell ref="AE245:AG245"/>
    <mergeCell ref="AE246:AG246"/>
    <mergeCell ref="AE247:AG247"/>
    <mergeCell ref="AE248:AG248"/>
    <mergeCell ref="AE249:AG249"/>
    <mergeCell ref="AE260:AG260"/>
    <mergeCell ref="AE261:AG261"/>
    <mergeCell ref="AE262:AG262"/>
    <mergeCell ref="AE263:AG263"/>
    <mergeCell ref="AE264:AG264"/>
    <mergeCell ref="AE255:AG255"/>
    <mergeCell ref="AE256:AG256"/>
    <mergeCell ref="AE257:AG257"/>
    <mergeCell ref="AE258:AG258"/>
    <mergeCell ref="AE259:AG259"/>
    <mergeCell ref="AE270:AG270"/>
    <mergeCell ref="AE271:AG271"/>
    <mergeCell ref="AE272:AG272"/>
    <mergeCell ref="AE273:AG273"/>
    <mergeCell ref="AE274:AG274"/>
    <mergeCell ref="AE265:AG265"/>
    <mergeCell ref="AE266:AG266"/>
    <mergeCell ref="AE267:AG267"/>
    <mergeCell ref="AE268:AG268"/>
    <mergeCell ref="AE269:AG269"/>
    <mergeCell ref="AE280:AG280"/>
    <mergeCell ref="AE281:AG281"/>
    <mergeCell ref="AE282:AG282"/>
    <mergeCell ref="AE283:AG283"/>
    <mergeCell ref="AE284:AG284"/>
    <mergeCell ref="AE275:AG275"/>
    <mergeCell ref="AE276:AG276"/>
    <mergeCell ref="AE277:AG277"/>
    <mergeCell ref="AE278:AG278"/>
    <mergeCell ref="AE279:AG279"/>
    <mergeCell ref="AE290:AG290"/>
    <mergeCell ref="AE291:AG291"/>
    <mergeCell ref="AE292:AG292"/>
    <mergeCell ref="AE293:AG293"/>
    <mergeCell ref="AE294:AG294"/>
    <mergeCell ref="AE285:AG285"/>
    <mergeCell ref="AE286:AG286"/>
    <mergeCell ref="AE287:AG287"/>
    <mergeCell ref="AE288:AG288"/>
    <mergeCell ref="AE289:AG289"/>
    <mergeCell ref="AE300:AG300"/>
    <mergeCell ref="AE301:AG301"/>
    <mergeCell ref="AE302:AG302"/>
    <mergeCell ref="AE303:AG303"/>
    <mergeCell ref="AE304:AG304"/>
    <mergeCell ref="AE295:AG295"/>
    <mergeCell ref="AE296:AG296"/>
    <mergeCell ref="AE297:AG297"/>
    <mergeCell ref="AE298:AG298"/>
    <mergeCell ref="AE299:AG299"/>
    <mergeCell ref="AE310:AG310"/>
    <mergeCell ref="AE311:AG311"/>
    <mergeCell ref="AE312:AG312"/>
    <mergeCell ref="AE313:AG313"/>
    <mergeCell ref="AE314:AG314"/>
    <mergeCell ref="AE305:AG305"/>
    <mergeCell ref="AE306:AG306"/>
    <mergeCell ref="AE307:AG307"/>
    <mergeCell ref="AE308:AG308"/>
    <mergeCell ref="AE309:AG309"/>
    <mergeCell ref="AE320:AG320"/>
    <mergeCell ref="AE321:AG321"/>
    <mergeCell ref="AE322:AG322"/>
    <mergeCell ref="AE323:AG323"/>
    <mergeCell ref="AE324:AG324"/>
    <mergeCell ref="AE315:AG315"/>
    <mergeCell ref="AE316:AG316"/>
    <mergeCell ref="AE317:AG317"/>
    <mergeCell ref="AE318:AG318"/>
    <mergeCell ref="AE319:AG319"/>
    <mergeCell ref="AE330:AG330"/>
    <mergeCell ref="AE331:AG331"/>
    <mergeCell ref="AE332:AG332"/>
    <mergeCell ref="AE333:AG333"/>
    <mergeCell ref="AE334:AG334"/>
    <mergeCell ref="AE325:AG325"/>
    <mergeCell ref="AE326:AG326"/>
    <mergeCell ref="AE327:AG327"/>
    <mergeCell ref="AE328:AG328"/>
    <mergeCell ref="AE329:AG329"/>
    <mergeCell ref="AE340:AG340"/>
    <mergeCell ref="AE341:AG341"/>
    <mergeCell ref="AE342:AG342"/>
    <mergeCell ref="AE343:AG343"/>
    <mergeCell ref="AE344:AG344"/>
    <mergeCell ref="AE335:AG335"/>
    <mergeCell ref="AE336:AG336"/>
    <mergeCell ref="AE337:AG337"/>
    <mergeCell ref="AE338:AG338"/>
    <mergeCell ref="AE339:AG339"/>
    <mergeCell ref="AE350:AG350"/>
    <mergeCell ref="AE351:AG351"/>
    <mergeCell ref="AE352:AG352"/>
    <mergeCell ref="AE353:AG353"/>
    <mergeCell ref="AE354:AG354"/>
    <mergeCell ref="AE345:AG345"/>
    <mergeCell ref="AE346:AG346"/>
    <mergeCell ref="AE347:AG347"/>
    <mergeCell ref="AE348:AG348"/>
    <mergeCell ref="AE349:AG349"/>
    <mergeCell ref="AE360:AG360"/>
    <mergeCell ref="AE361:AG361"/>
    <mergeCell ref="AE362:AG362"/>
    <mergeCell ref="AE363:AG363"/>
    <mergeCell ref="AE364:AG364"/>
    <mergeCell ref="AE355:AG355"/>
    <mergeCell ref="AE356:AG356"/>
    <mergeCell ref="AE357:AG357"/>
    <mergeCell ref="AE358:AG358"/>
    <mergeCell ref="AE359:AG359"/>
    <mergeCell ref="AE370:AG370"/>
    <mergeCell ref="AE371:AG371"/>
    <mergeCell ref="AE372:AG372"/>
    <mergeCell ref="AE373:AG373"/>
    <mergeCell ref="AE374:AG374"/>
    <mergeCell ref="AE365:AG365"/>
    <mergeCell ref="AE366:AG366"/>
    <mergeCell ref="AE367:AG367"/>
    <mergeCell ref="AE368:AG368"/>
    <mergeCell ref="AE369:AG369"/>
    <mergeCell ref="AE380:AG380"/>
    <mergeCell ref="AE381:AG381"/>
    <mergeCell ref="AE382:AG382"/>
    <mergeCell ref="AE383:AG383"/>
    <mergeCell ref="AE384:AG384"/>
    <mergeCell ref="AE375:AG375"/>
    <mergeCell ref="AE376:AG376"/>
    <mergeCell ref="AE377:AG377"/>
    <mergeCell ref="AE378:AG378"/>
    <mergeCell ref="AE379:AG379"/>
    <mergeCell ref="AE390:AG390"/>
    <mergeCell ref="AE391:AG391"/>
    <mergeCell ref="AE392:AG392"/>
    <mergeCell ref="AE393:AG393"/>
    <mergeCell ref="AE394:AG394"/>
    <mergeCell ref="AE385:AG385"/>
    <mergeCell ref="AE386:AG386"/>
    <mergeCell ref="AE387:AG387"/>
    <mergeCell ref="AE388:AG388"/>
    <mergeCell ref="AE389:AG389"/>
    <mergeCell ref="AE406:AG406"/>
    <mergeCell ref="AE405:AG405"/>
    <mergeCell ref="AE400:AG400"/>
    <mergeCell ref="AE401:AG401"/>
    <mergeCell ref="AE402:AG402"/>
    <mergeCell ref="AE403:AG403"/>
    <mergeCell ref="AE404:AG404"/>
    <mergeCell ref="AE395:AG395"/>
    <mergeCell ref="AE396:AG396"/>
    <mergeCell ref="AE397:AG397"/>
    <mergeCell ref="AE398:AG398"/>
    <mergeCell ref="AE399:AG399"/>
  </mergeCells>
  <phoneticPr fontId="0" type="noConversion"/>
  <conditionalFormatting sqref="U7:U8 U406">
    <cfRule type="cellIs" dxfId="20" priority="19" stopIfTrue="1" operator="equal">
      <formula>"ERROR"</formula>
    </cfRule>
  </conditionalFormatting>
  <conditionalFormatting sqref="H7 H406">
    <cfRule type="cellIs" dxfId="19" priority="18" stopIfTrue="1" operator="equal">
      <formula>"IN"</formula>
    </cfRule>
  </conditionalFormatting>
  <conditionalFormatting sqref="J7">
    <cfRule type="cellIs" dxfId="18" priority="17" stopIfTrue="1" operator="equal">
      <formula>"IN"</formula>
    </cfRule>
  </conditionalFormatting>
  <conditionalFormatting sqref="H8">
    <cfRule type="cellIs" dxfId="17" priority="14" stopIfTrue="1" operator="equal">
      <formula>"IN"</formula>
    </cfRule>
  </conditionalFormatting>
  <conditionalFormatting sqref="L7">
    <cfRule type="cellIs" dxfId="16" priority="16" stopIfTrue="1" operator="equal">
      <formula>"IN"</formula>
    </cfRule>
  </conditionalFormatting>
  <conditionalFormatting sqref="J8 J406">
    <cfRule type="cellIs" dxfId="15" priority="6" stopIfTrue="1" operator="equal">
      <formula>"IN"</formula>
    </cfRule>
  </conditionalFormatting>
  <conditionalFormatting sqref="L8 L406">
    <cfRule type="cellIs" dxfId="14" priority="5" stopIfTrue="1" operator="equal">
      <formula>"IN"</formula>
    </cfRule>
  </conditionalFormatting>
  <conditionalFormatting sqref="U9:U405">
    <cfRule type="cellIs" dxfId="13" priority="4" stopIfTrue="1" operator="equal">
      <formula>"ERROR"</formula>
    </cfRule>
  </conditionalFormatting>
  <conditionalFormatting sqref="H9:H405">
    <cfRule type="cellIs" dxfId="12" priority="3" stopIfTrue="1" operator="equal">
      <formula>"IN"</formula>
    </cfRule>
  </conditionalFormatting>
  <conditionalFormatting sqref="J9:J405">
    <cfRule type="cellIs" dxfId="11" priority="2" stopIfTrue="1" operator="equal">
      <formula>"IN"</formula>
    </cfRule>
  </conditionalFormatting>
  <conditionalFormatting sqref="L9:L405">
    <cfRule type="cellIs" dxfId="10" priority="1" stopIfTrue="1" operator="equal">
      <formula>"IN"</formula>
    </cfRule>
  </conditionalFormatting>
  <dataValidations count="4">
    <dataValidation errorStyle="warning" operator="lessThanOrEqual" allowBlank="1" showInputMessage="1" showErrorMessage="1" errorTitle="Maximum subsistence" error="Be aware that the amount entered exceeds the maximum ceiling." sqref="T7:T406"/>
    <dataValidation errorStyle="warning" allowBlank="1" showInputMessage="1" showErrorMessage="1" errorTitle="Ineligible Date " error="Be aware that the date you have entered is not covered by the eligibility period (sheet &quot;Summary&quot;) or is anterior to the Start Date" sqref="Q7:Q406 O7:O406"/>
    <dataValidation type="list" allowBlank="1" showInputMessage="1" errorTitle="Warning: Max Ceilings exceeded" error="Please be aware that this exceed the &quot;Ceilings&quot; for the maximum amounts for staff cost by country" sqref="P7:P406">
      <formula1>Currency</formula1>
    </dataValidation>
    <dataValidation type="date" errorStyle="warning" allowBlank="1" showErrorMessage="1" errorTitle="Warnings!" error="date outside eligibility period" sqref="E7:F406 M7:N406">
      <formula1>$AF$3</formula1>
      <formula2>$AH$3</formula2>
    </dataValidation>
  </dataValidations>
  <printOptions horizontalCentered="1"/>
  <pageMargins left="0.19685039370078741" right="0.19685039370078741" top="0.19685039370078741" bottom="0.47244094488188981" header="0.15748031496062992" footer="0.19685039370078741"/>
  <pageSetup paperSize="9" scale="57" fitToHeight="0" orientation="landscape" r:id="rId5"/>
  <headerFooter alignWithMargins="0">
    <oddFooter>&amp;C&amp;P/&amp;N&amp;R&amp;F
&amp;A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'Country code'!$C$3:$C$49</xm:f>
          </x14:formula1>
          <xm:sqref>L7:L406 H7:H406 J7:J406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58"/>
  <sheetViews>
    <sheetView zoomScaleNormal="100" workbookViewId="0">
      <selection activeCell="L4" sqref="L4"/>
    </sheetView>
  </sheetViews>
  <sheetFormatPr defaultColWidth="0" defaultRowHeight="13" zeroHeight="1" x14ac:dyDescent="0.3"/>
  <cols>
    <col min="1" max="1" width="9.1796875" style="7" customWidth="1"/>
    <col min="2" max="2" width="23.54296875" style="7" customWidth="1"/>
    <col min="3" max="3" width="37.453125" style="7" customWidth="1"/>
    <col min="4" max="4" width="47.7265625" style="7" customWidth="1"/>
    <col min="5" max="11" width="11.1796875" style="7" customWidth="1"/>
    <col min="12" max="12" width="12" style="7" customWidth="1"/>
    <col min="13" max="13" width="13.1796875" style="7" customWidth="1"/>
    <col min="14" max="14" width="3.7265625" style="7" customWidth="1"/>
    <col min="15" max="15" width="16.453125" style="7" hidden="1" customWidth="1"/>
    <col min="16" max="16" width="13.7265625" style="7" hidden="1" customWidth="1"/>
    <col min="17" max="17" width="12.81640625" style="7" hidden="1" customWidth="1"/>
    <col min="18" max="18" width="9.1796875" style="7" hidden="1" customWidth="1"/>
    <col min="19" max="19" width="12.26953125" style="7" hidden="1" customWidth="1"/>
    <col min="20" max="20" width="13" style="7" hidden="1" customWidth="1"/>
    <col min="21" max="21" width="10.81640625" style="7" hidden="1" customWidth="1"/>
    <col min="22" max="23" width="9.1796875" style="7" hidden="1" customWidth="1"/>
    <col min="24" max="24" width="14.453125" style="7" hidden="1" customWidth="1"/>
    <col min="25" max="25" width="9.1796875" style="7" hidden="1" customWidth="1"/>
    <col min="26" max="16384" width="9.1796875" style="54" hidden="1"/>
  </cols>
  <sheetData>
    <row r="1" spans="1:25" ht="16.5" customHeight="1" thickBot="1" x14ac:dyDescent="0.4">
      <c r="A1" s="3" t="s">
        <v>910</v>
      </c>
      <c r="C1" s="161"/>
      <c r="D1" s="161"/>
      <c r="E1" s="161"/>
      <c r="F1" s="161"/>
      <c r="G1" s="161"/>
      <c r="H1" s="161"/>
      <c r="I1" s="161"/>
      <c r="J1" s="161"/>
      <c r="K1" s="161"/>
      <c r="L1" s="161"/>
      <c r="M1" s="161"/>
      <c r="N1" s="161"/>
      <c r="O1" s="601" t="s">
        <v>71</v>
      </c>
      <c r="P1" s="601"/>
      <c r="Q1" s="601"/>
      <c r="R1" s="601"/>
      <c r="S1" s="601"/>
      <c r="T1" s="601"/>
      <c r="U1" s="601"/>
      <c r="V1" s="601"/>
      <c r="W1" s="601"/>
      <c r="X1" s="601"/>
      <c r="Y1" s="601"/>
    </row>
    <row r="2" spans="1:25" s="253" customFormat="1" ht="43.5" customHeight="1" thickBot="1" x14ac:dyDescent="0.35">
      <c r="A2" s="731" t="s">
        <v>103</v>
      </c>
      <c r="B2" s="733" t="s">
        <v>104</v>
      </c>
      <c r="C2" s="735" t="s">
        <v>900</v>
      </c>
      <c r="D2" s="737" t="s">
        <v>906</v>
      </c>
      <c r="E2" s="739" t="s">
        <v>178</v>
      </c>
      <c r="F2" s="739" t="s">
        <v>19</v>
      </c>
      <c r="G2" s="741" t="s">
        <v>180</v>
      </c>
      <c r="H2" s="741" t="s">
        <v>181</v>
      </c>
      <c r="I2" s="741" t="s">
        <v>182</v>
      </c>
      <c r="J2" s="741" t="s">
        <v>183</v>
      </c>
      <c r="K2" s="743" t="s">
        <v>184</v>
      </c>
      <c r="L2" s="741" t="s">
        <v>185</v>
      </c>
      <c r="M2" s="277" t="s">
        <v>842</v>
      </c>
      <c r="N2" s="190"/>
      <c r="O2" s="162" t="s">
        <v>5</v>
      </c>
      <c r="P2" s="163">
        <f>+M3-R2</f>
        <v>0</v>
      </c>
      <c r="Q2" s="164" t="s">
        <v>6</v>
      </c>
      <c r="R2" s="681">
        <f>SUM(T4:T244)</f>
        <v>0</v>
      </c>
      <c r="S2" s="682"/>
      <c r="T2" s="191" t="s">
        <v>91</v>
      </c>
      <c r="U2" s="11">
        <f>+Start_Date</f>
        <v>43466</v>
      </c>
      <c r="V2" s="191" t="s">
        <v>92</v>
      </c>
      <c r="W2" s="11">
        <f>+End_date</f>
        <v>44651</v>
      </c>
      <c r="X2" s="191" t="s">
        <v>186</v>
      </c>
      <c r="Y2" s="251">
        <f>+TRUNC(($W$2-$U$2)/30,0)</f>
        <v>39</v>
      </c>
    </row>
    <row r="3" spans="1:25" s="254" customFormat="1" ht="39.5" thickBot="1" x14ac:dyDescent="0.35">
      <c r="A3" s="732"/>
      <c r="B3" s="734"/>
      <c r="C3" s="736"/>
      <c r="D3" s="738"/>
      <c r="E3" s="740"/>
      <c r="F3" s="740"/>
      <c r="G3" s="742"/>
      <c r="H3" s="742"/>
      <c r="I3" s="742"/>
      <c r="J3" s="742"/>
      <c r="K3" s="744"/>
      <c r="L3" s="742"/>
      <c r="M3" s="212">
        <f>SUM(M4:M72)</f>
        <v>0</v>
      </c>
      <c r="N3" s="190"/>
      <c r="O3" s="192" t="s">
        <v>187</v>
      </c>
      <c r="P3" s="192" t="s">
        <v>188</v>
      </c>
      <c r="Q3" s="192" t="s">
        <v>867</v>
      </c>
      <c r="R3" s="192" t="s">
        <v>189</v>
      </c>
      <c r="S3" s="193" t="s">
        <v>190</v>
      </c>
      <c r="T3" s="194" t="s">
        <v>73</v>
      </c>
      <c r="U3" s="745" t="s">
        <v>107</v>
      </c>
      <c r="V3" s="746"/>
      <c r="W3" s="747"/>
      <c r="X3" s="8"/>
      <c r="Y3" s="8"/>
    </row>
    <row r="4" spans="1:25" s="255" customFormat="1" ht="24.75" customHeight="1" x14ac:dyDescent="0.3">
      <c r="A4" s="102">
        <v>1</v>
      </c>
      <c r="B4" s="317"/>
      <c r="C4" s="317"/>
      <c r="D4" s="317"/>
      <c r="E4" s="205"/>
      <c r="F4" s="206"/>
      <c r="G4" s="175"/>
      <c r="H4" s="207" t="str">
        <f>IFERROR(G4/(VLOOKUP(F4,Summary!$A$60:$C$76,2,FALSE))," ")</f>
        <v xml:space="preserve"> </v>
      </c>
      <c r="I4" s="208"/>
      <c r="J4" s="209"/>
      <c r="K4" s="200"/>
      <c r="L4" s="210"/>
      <c r="M4" s="211" t="str">
        <f>IF(I4="Purchase",MIN(H4*J4*K4/$Y$2*L4,H4*L4),IF(I4="Rent/Lease",H4*L4,""))</f>
        <v/>
      </c>
      <c r="N4" s="190"/>
      <c r="O4" s="179" t="str">
        <f>+IF(E4=0,"date not completed",IF(AND($U$2&lt;=E4,$W$2&gt;=E4),"ok","to be checked"))</f>
        <v>date not completed</v>
      </c>
      <c r="P4" s="179">
        <f>+K4</f>
        <v>0</v>
      </c>
      <c r="Q4" s="179">
        <f>IF(E4&gt;0,CEILING(($W$2-E4)/30,1),0)</f>
        <v>0</v>
      </c>
      <c r="R4" s="280">
        <f>+Q4-P4</f>
        <v>0</v>
      </c>
      <c r="S4" s="278" t="str">
        <f t="shared" ref="S4:S43" si="0">IF(I4="Purchase",MIN(H4*J4*MIN(P4,Q4)/$Y$2*L4,H4*L4),IF(I4="Rent/Lease",H4*L4,""))</f>
        <v/>
      </c>
      <c r="T4" s="278">
        <f>IFERROR(M4-S4,0)</f>
        <v>0</v>
      </c>
      <c r="U4" s="730"/>
      <c r="V4" s="730"/>
      <c r="W4" s="730"/>
      <c r="X4" s="195"/>
      <c r="Y4" s="252"/>
    </row>
    <row r="5" spans="1:25" s="255" customFormat="1" ht="24.75" customHeight="1" x14ac:dyDescent="0.3">
      <c r="A5" s="204">
        <f>+A4+1</f>
        <v>2</v>
      </c>
      <c r="B5" s="318"/>
      <c r="C5" s="318"/>
      <c r="D5" s="318"/>
      <c r="E5" s="196"/>
      <c r="F5" s="197"/>
      <c r="G5" s="198"/>
      <c r="H5" s="199" t="str">
        <f>IFERROR(G5/(VLOOKUP(F5,Summary!$A$60:$C$76,2,FALSE))," ")</f>
        <v xml:space="preserve"> </v>
      </c>
      <c r="I5" s="200"/>
      <c r="J5" s="201"/>
      <c r="K5" s="200"/>
      <c r="L5" s="202"/>
      <c r="M5" s="203" t="str">
        <f t="shared" ref="M5:M43" si="1">IF(I5="Purchase",MIN(H5*J5*K5/$Y$2*L5,H5*L5),IF(I5="Rent/Lease",H5*L5,""))</f>
        <v/>
      </c>
      <c r="N5" s="190"/>
      <c r="O5" s="179" t="str">
        <f t="shared" ref="O5:O43" si="2">+IF(E5=0,"date not completed",IF(AND($U$2&lt;=E5,$W$2&gt;=E5),"ok","to be checked"))</f>
        <v>date not completed</v>
      </c>
      <c r="P5" s="179">
        <f t="shared" ref="P5:P43" si="3">+K5</f>
        <v>0</v>
      </c>
      <c r="Q5" s="179">
        <f t="shared" ref="Q5:Q43" si="4">IF(E5&gt;0,CEILING(($W$2-E5)/30,1),0)</f>
        <v>0</v>
      </c>
      <c r="R5" s="279">
        <f t="shared" ref="R5:R43" si="5">+Q5-P5</f>
        <v>0</v>
      </c>
      <c r="S5" s="278" t="str">
        <f t="shared" si="0"/>
        <v/>
      </c>
      <c r="T5" s="278">
        <f t="shared" ref="T5:T43" si="6">IFERROR(M5-S5,0)</f>
        <v>0</v>
      </c>
      <c r="U5" s="730"/>
      <c r="V5" s="730"/>
      <c r="W5" s="730"/>
      <c r="X5" s="195"/>
      <c r="Y5" s="252"/>
    </row>
    <row r="6" spans="1:25" s="255" customFormat="1" ht="24.75" customHeight="1" x14ac:dyDescent="0.3">
      <c r="A6" s="204">
        <f t="shared" ref="A6:A43" si="7">+A5+1</f>
        <v>3</v>
      </c>
      <c r="B6" s="318"/>
      <c r="C6" s="318"/>
      <c r="D6" s="318"/>
      <c r="E6" s="196"/>
      <c r="F6" s="197"/>
      <c r="G6" s="198"/>
      <c r="H6" s="199" t="str">
        <f>IFERROR(G6/(VLOOKUP(F6,Summary!$A$60:$C$76,2,FALSE))," ")</f>
        <v xml:space="preserve"> </v>
      </c>
      <c r="I6" s="200"/>
      <c r="J6" s="201"/>
      <c r="K6" s="200"/>
      <c r="L6" s="202"/>
      <c r="M6" s="203" t="str">
        <f t="shared" si="1"/>
        <v/>
      </c>
      <c r="N6" s="190"/>
      <c r="O6" s="179" t="str">
        <f t="shared" si="2"/>
        <v>date not completed</v>
      </c>
      <c r="P6" s="179">
        <f t="shared" si="3"/>
        <v>0</v>
      </c>
      <c r="Q6" s="179">
        <f t="shared" si="4"/>
        <v>0</v>
      </c>
      <c r="R6" s="279">
        <f t="shared" si="5"/>
        <v>0</v>
      </c>
      <c r="S6" s="278" t="str">
        <f t="shared" si="0"/>
        <v/>
      </c>
      <c r="T6" s="278">
        <f t="shared" si="6"/>
        <v>0</v>
      </c>
      <c r="U6" s="730"/>
      <c r="V6" s="730"/>
      <c r="W6" s="730"/>
      <c r="X6" s="195"/>
      <c r="Y6" s="252"/>
    </row>
    <row r="7" spans="1:25" s="255" customFormat="1" ht="24.75" customHeight="1" x14ac:dyDescent="0.3">
      <c r="A7" s="204">
        <f t="shared" si="7"/>
        <v>4</v>
      </c>
      <c r="B7" s="318"/>
      <c r="C7" s="318"/>
      <c r="D7" s="318"/>
      <c r="E7" s="196"/>
      <c r="F7" s="197"/>
      <c r="G7" s="198"/>
      <c r="H7" s="199" t="str">
        <f>IFERROR(G7/(VLOOKUP(F7,Summary!$A$60:$C$76,2,FALSE))," ")</f>
        <v xml:space="preserve"> </v>
      </c>
      <c r="I7" s="200"/>
      <c r="J7" s="201"/>
      <c r="K7" s="200"/>
      <c r="L7" s="202"/>
      <c r="M7" s="203" t="str">
        <f t="shared" si="1"/>
        <v/>
      </c>
      <c r="N7" s="190"/>
      <c r="O7" s="179" t="str">
        <f t="shared" si="2"/>
        <v>date not completed</v>
      </c>
      <c r="P7" s="179">
        <f t="shared" si="3"/>
        <v>0</v>
      </c>
      <c r="Q7" s="179">
        <f t="shared" si="4"/>
        <v>0</v>
      </c>
      <c r="R7" s="279">
        <f t="shared" si="5"/>
        <v>0</v>
      </c>
      <c r="S7" s="278" t="str">
        <f t="shared" si="0"/>
        <v/>
      </c>
      <c r="T7" s="278">
        <f t="shared" si="6"/>
        <v>0</v>
      </c>
      <c r="U7" s="730"/>
      <c r="V7" s="730"/>
      <c r="W7" s="730"/>
      <c r="X7" s="195"/>
      <c r="Y7" s="252"/>
    </row>
    <row r="8" spans="1:25" s="255" customFormat="1" ht="24.75" customHeight="1" x14ac:dyDescent="0.3">
      <c r="A8" s="204">
        <f t="shared" si="7"/>
        <v>5</v>
      </c>
      <c r="B8" s="318"/>
      <c r="C8" s="318"/>
      <c r="D8" s="318"/>
      <c r="E8" s="196"/>
      <c r="F8" s="197"/>
      <c r="G8" s="198"/>
      <c r="H8" s="199" t="str">
        <f>IFERROR(G8/(VLOOKUP(F8,Summary!$A$60:$C$76,2,FALSE))," ")</f>
        <v xml:space="preserve"> </v>
      </c>
      <c r="I8" s="200"/>
      <c r="J8" s="201"/>
      <c r="K8" s="200"/>
      <c r="L8" s="202"/>
      <c r="M8" s="203" t="str">
        <f t="shared" si="1"/>
        <v/>
      </c>
      <c r="N8" s="190"/>
      <c r="O8" s="179" t="str">
        <f t="shared" si="2"/>
        <v>date not completed</v>
      </c>
      <c r="P8" s="179">
        <f t="shared" si="3"/>
        <v>0</v>
      </c>
      <c r="Q8" s="179">
        <f t="shared" si="4"/>
        <v>0</v>
      </c>
      <c r="R8" s="279">
        <f t="shared" si="5"/>
        <v>0</v>
      </c>
      <c r="S8" s="278" t="str">
        <f t="shared" si="0"/>
        <v/>
      </c>
      <c r="T8" s="278">
        <f t="shared" si="6"/>
        <v>0</v>
      </c>
      <c r="U8" s="730"/>
      <c r="V8" s="730"/>
      <c r="W8" s="730"/>
      <c r="X8" s="195"/>
      <c r="Y8" s="252"/>
    </row>
    <row r="9" spans="1:25" s="255" customFormat="1" ht="24.75" customHeight="1" x14ac:dyDescent="0.3">
      <c r="A9" s="204">
        <f t="shared" si="7"/>
        <v>6</v>
      </c>
      <c r="B9" s="318"/>
      <c r="C9" s="318"/>
      <c r="D9" s="318"/>
      <c r="E9" s="196"/>
      <c r="F9" s="197"/>
      <c r="G9" s="198"/>
      <c r="H9" s="199" t="str">
        <f>IFERROR(G9/(VLOOKUP(F9,Summary!$A$60:$C$76,2,FALSE))," ")</f>
        <v xml:space="preserve"> </v>
      </c>
      <c r="I9" s="200"/>
      <c r="J9" s="201"/>
      <c r="K9" s="200"/>
      <c r="L9" s="202"/>
      <c r="M9" s="203" t="str">
        <f t="shared" si="1"/>
        <v/>
      </c>
      <c r="N9" s="190"/>
      <c r="O9" s="179" t="str">
        <f t="shared" si="2"/>
        <v>date not completed</v>
      </c>
      <c r="P9" s="179">
        <f t="shared" si="3"/>
        <v>0</v>
      </c>
      <c r="Q9" s="179">
        <f t="shared" si="4"/>
        <v>0</v>
      </c>
      <c r="R9" s="279">
        <f t="shared" si="5"/>
        <v>0</v>
      </c>
      <c r="S9" s="278" t="str">
        <f t="shared" si="0"/>
        <v/>
      </c>
      <c r="T9" s="278">
        <f t="shared" si="6"/>
        <v>0</v>
      </c>
      <c r="U9" s="730"/>
      <c r="V9" s="730"/>
      <c r="W9" s="730"/>
      <c r="X9" s="195"/>
      <c r="Y9" s="252"/>
    </row>
    <row r="10" spans="1:25" s="255" customFormat="1" ht="24.75" customHeight="1" x14ac:dyDescent="0.3">
      <c r="A10" s="204">
        <f t="shared" si="7"/>
        <v>7</v>
      </c>
      <c r="B10" s="318"/>
      <c r="C10" s="318"/>
      <c r="D10" s="318"/>
      <c r="E10" s="196"/>
      <c r="F10" s="197"/>
      <c r="G10" s="198"/>
      <c r="H10" s="199" t="str">
        <f>IFERROR(G10/(VLOOKUP(F10,Summary!$A$60:$C$76,2,FALSE))," ")</f>
        <v xml:space="preserve"> </v>
      </c>
      <c r="I10" s="200"/>
      <c r="J10" s="201"/>
      <c r="K10" s="200"/>
      <c r="L10" s="202"/>
      <c r="M10" s="203" t="str">
        <f t="shared" si="1"/>
        <v/>
      </c>
      <c r="N10" s="190"/>
      <c r="O10" s="179" t="str">
        <f t="shared" si="2"/>
        <v>date not completed</v>
      </c>
      <c r="P10" s="179">
        <f t="shared" si="3"/>
        <v>0</v>
      </c>
      <c r="Q10" s="179">
        <f t="shared" si="4"/>
        <v>0</v>
      </c>
      <c r="R10" s="279">
        <f t="shared" si="5"/>
        <v>0</v>
      </c>
      <c r="S10" s="278" t="str">
        <f t="shared" si="0"/>
        <v/>
      </c>
      <c r="T10" s="278">
        <f t="shared" si="6"/>
        <v>0</v>
      </c>
      <c r="U10" s="730"/>
      <c r="V10" s="730"/>
      <c r="W10" s="730"/>
      <c r="X10" s="195"/>
      <c r="Y10" s="252"/>
    </row>
    <row r="11" spans="1:25" s="255" customFormat="1" ht="24.75" customHeight="1" x14ac:dyDescent="0.3">
      <c r="A11" s="204">
        <f t="shared" si="7"/>
        <v>8</v>
      </c>
      <c r="B11" s="318"/>
      <c r="C11" s="318"/>
      <c r="D11" s="318"/>
      <c r="E11" s="196"/>
      <c r="F11" s="197"/>
      <c r="G11" s="198"/>
      <c r="H11" s="199" t="str">
        <f>IFERROR(G11/(VLOOKUP(F11,Summary!$A$60:$C$76,2,FALSE))," ")</f>
        <v xml:space="preserve"> </v>
      </c>
      <c r="I11" s="200"/>
      <c r="J11" s="201"/>
      <c r="K11" s="200"/>
      <c r="L11" s="202"/>
      <c r="M11" s="203" t="str">
        <f t="shared" si="1"/>
        <v/>
      </c>
      <c r="N11" s="190"/>
      <c r="O11" s="179" t="str">
        <f t="shared" si="2"/>
        <v>date not completed</v>
      </c>
      <c r="P11" s="179">
        <f t="shared" si="3"/>
        <v>0</v>
      </c>
      <c r="Q11" s="179">
        <f t="shared" si="4"/>
        <v>0</v>
      </c>
      <c r="R11" s="279">
        <f t="shared" si="5"/>
        <v>0</v>
      </c>
      <c r="S11" s="278" t="str">
        <f t="shared" si="0"/>
        <v/>
      </c>
      <c r="T11" s="278">
        <f t="shared" si="6"/>
        <v>0</v>
      </c>
      <c r="U11" s="730"/>
      <c r="V11" s="730"/>
      <c r="W11" s="730"/>
      <c r="X11" s="195"/>
      <c r="Y11" s="252"/>
    </row>
    <row r="12" spans="1:25" s="255" customFormat="1" ht="24.75" customHeight="1" x14ac:dyDescent="0.3">
      <c r="A12" s="204">
        <f t="shared" si="7"/>
        <v>9</v>
      </c>
      <c r="B12" s="318"/>
      <c r="C12" s="318"/>
      <c r="D12" s="318"/>
      <c r="E12" s="196"/>
      <c r="F12" s="197"/>
      <c r="G12" s="198"/>
      <c r="H12" s="199" t="str">
        <f>IFERROR(G12/(VLOOKUP(F12,Summary!$A$60:$C$76,2,FALSE))," ")</f>
        <v xml:space="preserve"> </v>
      </c>
      <c r="I12" s="200"/>
      <c r="J12" s="201"/>
      <c r="K12" s="200"/>
      <c r="L12" s="202"/>
      <c r="M12" s="203" t="str">
        <f t="shared" si="1"/>
        <v/>
      </c>
      <c r="N12" s="190"/>
      <c r="O12" s="179" t="str">
        <f t="shared" si="2"/>
        <v>date not completed</v>
      </c>
      <c r="P12" s="179">
        <f t="shared" si="3"/>
        <v>0</v>
      </c>
      <c r="Q12" s="179">
        <f t="shared" si="4"/>
        <v>0</v>
      </c>
      <c r="R12" s="279">
        <f t="shared" si="5"/>
        <v>0</v>
      </c>
      <c r="S12" s="278" t="str">
        <f t="shared" si="0"/>
        <v/>
      </c>
      <c r="T12" s="278">
        <f t="shared" si="6"/>
        <v>0</v>
      </c>
      <c r="U12" s="730"/>
      <c r="V12" s="730"/>
      <c r="W12" s="730"/>
      <c r="X12" s="195"/>
      <c r="Y12" s="252"/>
    </row>
    <row r="13" spans="1:25" s="255" customFormat="1" ht="24.75" customHeight="1" x14ac:dyDescent="0.3">
      <c r="A13" s="204">
        <f t="shared" si="7"/>
        <v>10</v>
      </c>
      <c r="B13" s="318"/>
      <c r="C13" s="318"/>
      <c r="D13" s="318"/>
      <c r="E13" s="196"/>
      <c r="F13" s="197"/>
      <c r="G13" s="198"/>
      <c r="H13" s="199" t="str">
        <f>IFERROR(G13/(VLOOKUP(F13,Summary!$A$60:$C$76,2,FALSE))," ")</f>
        <v xml:space="preserve"> </v>
      </c>
      <c r="I13" s="200"/>
      <c r="J13" s="201"/>
      <c r="K13" s="200"/>
      <c r="L13" s="202"/>
      <c r="M13" s="203" t="str">
        <f t="shared" si="1"/>
        <v/>
      </c>
      <c r="N13" s="190"/>
      <c r="O13" s="179" t="str">
        <f t="shared" si="2"/>
        <v>date not completed</v>
      </c>
      <c r="P13" s="179">
        <f t="shared" si="3"/>
        <v>0</v>
      </c>
      <c r="Q13" s="179">
        <f t="shared" si="4"/>
        <v>0</v>
      </c>
      <c r="R13" s="279">
        <f t="shared" si="5"/>
        <v>0</v>
      </c>
      <c r="S13" s="278" t="str">
        <f t="shared" si="0"/>
        <v/>
      </c>
      <c r="T13" s="278">
        <f t="shared" si="6"/>
        <v>0</v>
      </c>
      <c r="U13" s="730"/>
      <c r="V13" s="730"/>
      <c r="W13" s="730"/>
      <c r="X13" s="195"/>
      <c r="Y13" s="252"/>
    </row>
    <row r="14" spans="1:25" s="255" customFormat="1" ht="24.75" customHeight="1" x14ac:dyDescent="0.3">
      <c r="A14" s="204">
        <f t="shared" si="7"/>
        <v>11</v>
      </c>
      <c r="B14" s="318"/>
      <c r="C14" s="318"/>
      <c r="D14" s="318"/>
      <c r="E14" s="196"/>
      <c r="F14" s="197"/>
      <c r="G14" s="198"/>
      <c r="H14" s="199" t="str">
        <f>IFERROR(G14/(VLOOKUP(F14,Summary!$A$60:$C$76,2,FALSE))," ")</f>
        <v xml:space="preserve"> </v>
      </c>
      <c r="I14" s="200"/>
      <c r="J14" s="201"/>
      <c r="K14" s="200"/>
      <c r="L14" s="202"/>
      <c r="M14" s="203" t="str">
        <f t="shared" si="1"/>
        <v/>
      </c>
      <c r="N14" s="190"/>
      <c r="O14" s="179" t="str">
        <f t="shared" si="2"/>
        <v>date not completed</v>
      </c>
      <c r="P14" s="179">
        <f t="shared" si="3"/>
        <v>0</v>
      </c>
      <c r="Q14" s="179">
        <f t="shared" si="4"/>
        <v>0</v>
      </c>
      <c r="R14" s="279">
        <f t="shared" si="5"/>
        <v>0</v>
      </c>
      <c r="S14" s="278" t="str">
        <f t="shared" si="0"/>
        <v/>
      </c>
      <c r="T14" s="278">
        <f t="shared" si="6"/>
        <v>0</v>
      </c>
      <c r="U14" s="730"/>
      <c r="V14" s="730"/>
      <c r="W14" s="730"/>
      <c r="X14" s="195"/>
      <c r="Y14" s="252"/>
    </row>
    <row r="15" spans="1:25" s="255" customFormat="1" ht="24.75" customHeight="1" x14ac:dyDescent="0.3">
      <c r="A15" s="204">
        <f t="shared" si="7"/>
        <v>12</v>
      </c>
      <c r="B15" s="318"/>
      <c r="C15" s="318"/>
      <c r="D15" s="318"/>
      <c r="E15" s="196"/>
      <c r="F15" s="197"/>
      <c r="G15" s="198"/>
      <c r="H15" s="199" t="str">
        <f>IFERROR(G15/(VLOOKUP(F15,Summary!$A$60:$C$76,2,FALSE))," ")</f>
        <v xml:space="preserve"> </v>
      </c>
      <c r="I15" s="200"/>
      <c r="J15" s="201"/>
      <c r="K15" s="200"/>
      <c r="L15" s="202"/>
      <c r="M15" s="203" t="str">
        <f t="shared" si="1"/>
        <v/>
      </c>
      <c r="N15" s="190"/>
      <c r="O15" s="179" t="str">
        <f t="shared" si="2"/>
        <v>date not completed</v>
      </c>
      <c r="P15" s="179">
        <f t="shared" si="3"/>
        <v>0</v>
      </c>
      <c r="Q15" s="179">
        <f t="shared" si="4"/>
        <v>0</v>
      </c>
      <c r="R15" s="279">
        <f t="shared" si="5"/>
        <v>0</v>
      </c>
      <c r="S15" s="278" t="str">
        <f t="shared" si="0"/>
        <v/>
      </c>
      <c r="T15" s="278">
        <f t="shared" si="6"/>
        <v>0</v>
      </c>
      <c r="U15" s="730"/>
      <c r="V15" s="730"/>
      <c r="W15" s="730"/>
      <c r="X15" s="195"/>
      <c r="Y15" s="252"/>
    </row>
    <row r="16" spans="1:25" s="255" customFormat="1" ht="24.75" customHeight="1" x14ac:dyDescent="0.3">
      <c r="A16" s="204">
        <f t="shared" si="7"/>
        <v>13</v>
      </c>
      <c r="B16" s="318"/>
      <c r="C16" s="318"/>
      <c r="D16" s="318"/>
      <c r="E16" s="196"/>
      <c r="F16" s="197"/>
      <c r="G16" s="198"/>
      <c r="H16" s="199" t="str">
        <f>IFERROR(G16/(VLOOKUP(F16,Summary!$A$60:$C$76,2,FALSE))," ")</f>
        <v xml:space="preserve"> </v>
      </c>
      <c r="I16" s="200"/>
      <c r="J16" s="201"/>
      <c r="K16" s="200"/>
      <c r="L16" s="202"/>
      <c r="M16" s="203" t="str">
        <f t="shared" si="1"/>
        <v/>
      </c>
      <c r="N16" s="190"/>
      <c r="O16" s="179" t="str">
        <f t="shared" si="2"/>
        <v>date not completed</v>
      </c>
      <c r="P16" s="179">
        <f t="shared" si="3"/>
        <v>0</v>
      </c>
      <c r="Q16" s="179">
        <f t="shared" si="4"/>
        <v>0</v>
      </c>
      <c r="R16" s="279">
        <f t="shared" si="5"/>
        <v>0</v>
      </c>
      <c r="S16" s="278" t="str">
        <f t="shared" si="0"/>
        <v/>
      </c>
      <c r="T16" s="278">
        <f t="shared" si="6"/>
        <v>0</v>
      </c>
      <c r="U16" s="730"/>
      <c r="V16" s="730"/>
      <c r="W16" s="730"/>
      <c r="X16" s="195"/>
      <c r="Y16" s="252"/>
    </row>
    <row r="17" spans="1:25" s="255" customFormat="1" ht="24.75" customHeight="1" x14ac:dyDescent="0.3">
      <c r="A17" s="204">
        <f t="shared" si="7"/>
        <v>14</v>
      </c>
      <c r="B17" s="318"/>
      <c r="C17" s="318"/>
      <c r="D17" s="318"/>
      <c r="E17" s="196"/>
      <c r="F17" s="197"/>
      <c r="G17" s="198"/>
      <c r="H17" s="199" t="str">
        <f>IFERROR(G17/(VLOOKUP(F17,Summary!$A$60:$C$76,2,FALSE))," ")</f>
        <v xml:space="preserve"> </v>
      </c>
      <c r="I17" s="200"/>
      <c r="J17" s="201"/>
      <c r="K17" s="200"/>
      <c r="L17" s="202"/>
      <c r="M17" s="203" t="str">
        <f t="shared" si="1"/>
        <v/>
      </c>
      <c r="N17" s="190"/>
      <c r="O17" s="179" t="str">
        <f t="shared" si="2"/>
        <v>date not completed</v>
      </c>
      <c r="P17" s="179">
        <f t="shared" si="3"/>
        <v>0</v>
      </c>
      <c r="Q17" s="179">
        <f t="shared" si="4"/>
        <v>0</v>
      </c>
      <c r="R17" s="279">
        <f t="shared" si="5"/>
        <v>0</v>
      </c>
      <c r="S17" s="278" t="str">
        <f t="shared" si="0"/>
        <v/>
      </c>
      <c r="T17" s="278">
        <f t="shared" si="6"/>
        <v>0</v>
      </c>
      <c r="U17" s="730"/>
      <c r="V17" s="730"/>
      <c r="W17" s="730"/>
      <c r="X17" s="195"/>
      <c r="Y17" s="252"/>
    </row>
    <row r="18" spans="1:25" s="255" customFormat="1" ht="24.75" customHeight="1" x14ac:dyDescent="0.3">
      <c r="A18" s="204">
        <f t="shared" si="7"/>
        <v>15</v>
      </c>
      <c r="B18" s="318"/>
      <c r="C18" s="318"/>
      <c r="D18" s="318"/>
      <c r="E18" s="196"/>
      <c r="F18" s="197"/>
      <c r="G18" s="198"/>
      <c r="H18" s="199" t="str">
        <f>IFERROR(G18/(VLOOKUP(F18,Summary!$A$60:$C$76,2,FALSE))," ")</f>
        <v xml:space="preserve"> </v>
      </c>
      <c r="I18" s="200"/>
      <c r="J18" s="201"/>
      <c r="K18" s="200"/>
      <c r="L18" s="202"/>
      <c r="M18" s="203" t="str">
        <f t="shared" si="1"/>
        <v/>
      </c>
      <c r="N18" s="190"/>
      <c r="O18" s="179" t="str">
        <f t="shared" si="2"/>
        <v>date not completed</v>
      </c>
      <c r="P18" s="179">
        <f t="shared" si="3"/>
        <v>0</v>
      </c>
      <c r="Q18" s="179">
        <f t="shared" si="4"/>
        <v>0</v>
      </c>
      <c r="R18" s="279">
        <f t="shared" si="5"/>
        <v>0</v>
      </c>
      <c r="S18" s="278" t="str">
        <f t="shared" si="0"/>
        <v/>
      </c>
      <c r="T18" s="278">
        <f t="shared" si="6"/>
        <v>0</v>
      </c>
      <c r="U18" s="730"/>
      <c r="V18" s="730"/>
      <c r="W18" s="730"/>
      <c r="X18" s="195"/>
      <c r="Y18" s="252"/>
    </row>
    <row r="19" spans="1:25" s="255" customFormat="1" ht="24.75" customHeight="1" x14ac:dyDescent="0.3">
      <c r="A19" s="204">
        <f t="shared" si="7"/>
        <v>16</v>
      </c>
      <c r="B19" s="318"/>
      <c r="C19" s="318"/>
      <c r="D19" s="318"/>
      <c r="E19" s="196"/>
      <c r="F19" s="197"/>
      <c r="G19" s="198"/>
      <c r="H19" s="199" t="str">
        <f>IFERROR(G19/(VLOOKUP(F19,Summary!$A$60:$C$76,2,FALSE))," ")</f>
        <v xml:space="preserve"> </v>
      </c>
      <c r="I19" s="200"/>
      <c r="J19" s="201"/>
      <c r="K19" s="200"/>
      <c r="L19" s="202"/>
      <c r="M19" s="203" t="str">
        <f t="shared" si="1"/>
        <v/>
      </c>
      <c r="N19" s="190"/>
      <c r="O19" s="179" t="str">
        <f t="shared" si="2"/>
        <v>date not completed</v>
      </c>
      <c r="P19" s="179">
        <f t="shared" si="3"/>
        <v>0</v>
      </c>
      <c r="Q19" s="179">
        <f t="shared" si="4"/>
        <v>0</v>
      </c>
      <c r="R19" s="279">
        <f t="shared" si="5"/>
        <v>0</v>
      </c>
      <c r="S19" s="278" t="str">
        <f t="shared" si="0"/>
        <v/>
      </c>
      <c r="T19" s="278">
        <f t="shared" si="6"/>
        <v>0</v>
      </c>
      <c r="U19" s="730"/>
      <c r="V19" s="730"/>
      <c r="W19" s="730"/>
      <c r="X19" s="195"/>
      <c r="Y19" s="252"/>
    </row>
    <row r="20" spans="1:25" s="255" customFormat="1" ht="24.75" customHeight="1" x14ac:dyDescent="0.3">
      <c r="A20" s="204">
        <f t="shared" si="7"/>
        <v>17</v>
      </c>
      <c r="B20" s="318"/>
      <c r="C20" s="318"/>
      <c r="D20" s="318"/>
      <c r="E20" s="196"/>
      <c r="F20" s="197"/>
      <c r="G20" s="198"/>
      <c r="H20" s="199" t="str">
        <f>IFERROR(G20/(VLOOKUP(F20,Summary!$A$60:$C$76,2,FALSE))," ")</f>
        <v xml:space="preserve"> </v>
      </c>
      <c r="I20" s="200"/>
      <c r="J20" s="201"/>
      <c r="K20" s="200"/>
      <c r="L20" s="202"/>
      <c r="M20" s="203" t="str">
        <f t="shared" si="1"/>
        <v/>
      </c>
      <c r="N20" s="190"/>
      <c r="O20" s="179" t="str">
        <f t="shared" si="2"/>
        <v>date not completed</v>
      </c>
      <c r="P20" s="179">
        <f t="shared" si="3"/>
        <v>0</v>
      </c>
      <c r="Q20" s="179">
        <f t="shared" si="4"/>
        <v>0</v>
      </c>
      <c r="R20" s="279">
        <f t="shared" si="5"/>
        <v>0</v>
      </c>
      <c r="S20" s="278" t="str">
        <f t="shared" si="0"/>
        <v/>
      </c>
      <c r="T20" s="278">
        <f t="shared" si="6"/>
        <v>0</v>
      </c>
      <c r="U20" s="730"/>
      <c r="V20" s="730"/>
      <c r="W20" s="730"/>
      <c r="X20" s="195"/>
      <c r="Y20" s="252"/>
    </row>
    <row r="21" spans="1:25" s="255" customFormat="1" ht="24.75" customHeight="1" x14ac:dyDescent="0.3">
      <c r="A21" s="204">
        <f t="shared" si="7"/>
        <v>18</v>
      </c>
      <c r="B21" s="318"/>
      <c r="C21" s="318"/>
      <c r="D21" s="318"/>
      <c r="E21" s="196"/>
      <c r="F21" s="197"/>
      <c r="G21" s="198"/>
      <c r="H21" s="199" t="str">
        <f>IFERROR(G21/(VLOOKUP(F21,Summary!$A$60:$C$76,2,FALSE))," ")</f>
        <v xml:space="preserve"> </v>
      </c>
      <c r="I21" s="200"/>
      <c r="J21" s="201"/>
      <c r="K21" s="200"/>
      <c r="L21" s="202"/>
      <c r="M21" s="203" t="str">
        <f t="shared" si="1"/>
        <v/>
      </c>
      <c r="N21" s="190"/>
      <c r="O21" s="179" t="str">
        <f t="shared" si="2"/>
        <v>date not completed</v>
      </c>
      <c r="P21" s="179">
        <f t="shared" si="3"/>
        <v>0</v>
      </c>
      <c r="Q21" s="179">
        <f t="shared" si="4"/>
        <v>0</v>
      </c>
      <c r="R21" s="279">
        <f t="shared" si="5"/>
        <v>0</v>
      </c>
      <c r="S21" s="278" t="str">
        <f t="shared" si="0"/>
        <v/>
      </c>
      <c r="T21" s="278">
        <f t="shared" si="6"/>
        <v>0</v>
      </c>
      <c r="U21" s="730"/>
      <c r="V21" s="730"/>
      <c r="W21" s="730"/>
      <c r="X21" s="195"/>
      <c r="Y21" s="252"/>
    </row>
    <row r="22" spans="1:25" s="255" customFormat="1" ht="24.75" customHeight="1" x14ac:dyDescent="0.3">
      <c r="A22" s="204">
        <f t="shared" si="7"/>
        <v>19</v>
      </c>
      <c r="B22" s="318"/>
      <c r="C22" s="318"/>
      <c r="D22" s="318"/>
      <c r="E22" s="196"/>
      <c r="F22" s="197"/>
      <c r="G22" s="198"/>
      <c r="H22" s="199" t="str">
        <f>IFERROR(G22/(VLOOKUP(F22,Summary!$A$60:$C$76,2,FALSE))," ")</f>
        <v xml:space="preserve"> </v>
      </c>
      <c r="I22" s="200"/>
      <c r="J22" s="201"/>
      <c r="K22" s="200"/>
      <c r="L22" s="202"/>
      <c r="M22" s="203" t="str">
        <f t="shared" si="1"/>
        <v/>
      </c>
      <c r="N22" s="190"/>
      <c r="O22" s="179" t="str">
        <f t="shared" si="2"/>
        <v>date not completed</v>
      </c>
      <c r="P22" s="179">
        <f t="shared" si="3"/>
        <v>0</v>
      </c>
      <c r="Q22" s="179">
        <f t="shared" si="4"/>
        <v>0</v>
      </c>
      <c r="R22" s="279">
        <f t="shared" si="5"/>
        <v>0</v>
      </c>
      <c r="S22" s="278" t="str">
        <f t="shared" si="0"/>
        <v/>
      </c>
      <c r="T22" s="278">
        <f t="shared" si="6"/>
        <v>0</v>
      </c>
      <c r="U22" s="730"/>
      <c r="V22" s="730"/>
      <c r="W22" s="730"/>
      <c r="X22" s="195"/>
      <c r="Y22" s="252"/>
    </row>
    <row r="23" spans="1:25" s="255" customFormat="1" ht="24.75" customHeight="1" x14ac:dyDescent="0.3">
      <c r="A23" s="204">
        <f t="shared" si="7"/>
        <v>20</v>
      </c>
      <c r="B23" s="318"/>
      <c r="C23" s="318"/>
      <c r="D23" s="318"/>
      <c r="E23" s="196"/>
      <c r="F23" s="197"/>
      <c r="G23" s="198"/>
      <c r="H23" s="199" t="str">
        <f>IFERROR(G23/(VLOOKUP(F23,Summary!$A$60:$C$76,2,FALSE))," ")</f>
        <v xml:space="preserve"> </v>
      </c>
      <c r="I23" s="200"/>
      <c r="J23" s="201"/>
      <c r="K23" s="200"/>
      <c r="L23" s="202"/>
      <c r="M23" s="203" t="str">
        <f t="shared" ref="M23:M42" si="8">IF(I23="Purchase",MIN(H23*J23*K23/$Y$2*L23,H23*L23),IF(I23="Rent/Lease",H23*L23,""))</f>
        <v/>
      </c>
      <c r="N23" s="190"/>
      <c r="O23" s="179" t="str">
        <f t="shared" ref="O23:O42" si="9">+IF(E23=0,"date not completed",IF(AND($U$2&lt;=E23,$W$2&gt;=E23),"ok","to be checked"))</f>
        <v>date not completed</v>
      </c>
      <c r="P23" s="179">
        <f t="shared" ref="P23:P42" si="10">+K23</f>
        <v>0</v>
      </c>
      <c r="Q23" s="179">
        <f t="shared" si="4"/>
        <v>0</v>
      </c>
      <c r="R23" s="279">
        <f t="shared" ref="R23:R42" si="11">+Q23-P23</f>
        <v>0</v>
      </c>
      <c r="S23" s="278" t="str">
        <f t="shared" ref="S23:S42" si="12">IF(I23="Purchase",MIN(H23*J23*MIN(P23,Q23)/$Y$2*L23,H23*L23),IF(I23="Rent/Lease",H23*L23,""))</f>
        <v/>
      </c>
      <c r="T23" s="278">
        <f t="shared" si="6"/>
        <v>0</v>
      </c>
      <c r="U23" s="730"/>
      <c r="V23" s="730"/>
      <c r="W23" s="730"/>
      <c r="X23" s="195"/>
      <c r="Y23" s="252"/>
    </row>
    <row r="24" spans="1:25" s="255" customFormat="1" ht="24.75" customHeight="1" x14ac:dyDescent="0.3">
      <c r="A24" s="204">
        <f t="shared" si="7"/>
        <v>21</v>
      </c>
      <c r="B24" s="318"/>
      <c r="C24" s="318"/>
      <c r="D24" s="318"/>
      <c r="E24" s="196"/>
      <c r="F24" s="197"/>
      <c r="G24" s="198"/>
      <c r="H24" s="199" t="str">
        <f>IFERROR(G24/(VLOOKUP(F24,Summary!$A$60:$C$76,2,FALSE))," ")</f>
        <v xml:space="preserve"> </v>
      </c>
      <c r="I24" s="200"/>
      <c r="J24" s="201"/>
      <c r="K24" s="200"/>
      <c r="L24" s="202"/>
      <c r="M24" s="203" t="str">
        <f t="shared" si="8"/>
        <v/>
      </c>
      <c r="N24" s="190"/>
      <c r="O24" s="179" t="str">
        <f t="shared" si="9"/>
        <v>date not completed</v>
      </c>
      <c r="P24" s="179">
        <f t="shared" si="10"/>
        <v>0</v>
      </c>
      <c r="Q24" s="179">
        <f t="shared" si="4"/>
        <v>0</v>
      </c>
      <c r="R24" s="279">
        <f t="shared" si="11"/>
        <v>0</v>
      </c>
      <c r="S24" s="278" t="str">
        <f t="shared" si="12"/>
        <v/>
      </c>
      <c r="T24" s="278">
        <f t="shared" si="6"/>
        <v>0</v>
      </c>
      <c r="U24" s="730"/>
      <c r="V24" s="730"/>
      <c r="W24" s="730"/>
      <c r="X24" s="195"/>
      <c r="Y24" s="252"/>
    </row>
    <row r="25" spans="1:25" s="255" customFormat="1" ht="24.75" customHeight="1" x14ac:dyDescent="0.3">
      <c r="A25" s="204">
        <f t="shared" si="7"/>
        <v>22</v>
      </c>
      <c r="B25" s="318"/>
      <c r="C25" s="318"/>
      <c r="D25" s="318"/>
      <c r="E25" s="196"/>
      <c r="F25" s="197"/>
      <c r="G25" s="198"/>
      <c r="H25" s="199" t="str">
        <f>IFERROR(G25/(VLOOKUP(F25,Summary!$A$60:$C$76,2,FALSE))," ")</f>
        <v xml:space="preserve"> </v>
      </c>
      <c r="I25" s="200"/>
      <c r="J25" s="201"/>
      <c r="K25" s="200"/>
      <c r="L25" s="202"/>
      <c r="M25" s="203" t="str">
        <f t="shared" si="8"/>
        <v/>
      </c>
      <c r="N25" s="190"/>
      <c r="O25" s="179" t="str">
        <f t="shared" si="9"/>
        <v>date not completed</v>
      </c>
      <c r="P25" s="179">
        <f t="shared" si="10"/>
        <v>0</v>
      </c>
      <c r="Q25" s="179">
        <f t="shared" si="4"/>
        <v>0</v>
      </c>
      <c r="R25" s="279">
        <f t="shared" si="11"/>
        <v>0</v>
      </c>
      <c r="S25" s="278" t="str">
        <f t="shared" si="12"/>
        <v/>
      </c>
      <c r="T25" s="278">
        <f t="shared" si="6"/>
        <v>0</v>
      </c>
      <c r="U25" s="730"/>
      <c r="V25" s="730"/>
      <c r="W25" s="730"/>
      <c r="X25" s="195"/>
      <c r="Y25" s="252"/>
    </row>
    <row r="26" spans="1:25" s="255" customFormat="1" ht="24.75" customHeight="1" x14ac:dyDescent="0.3">
      <c r="A26" s="204">
        <f t="shared" si="7"/>
        <v>23</v>
      </c>
      <c r="B26" s="318"/>
      <c r="C26" s="318"/>
      <c r="D26" s="318"/>
      <c r="E26" s="196"/>
      <c r="F26" s="197"/>
      <c r="G26" s="198"/>
      <c r="H26" s="199" t="str">
        <f>IFERROR(G26/(VLOOKUP(F26,Summary!$A$60:$C$76,2,FALSE))," ")</f>
        <v xml:space="preserve"> </v>
      </c>
      <c r="I26" s="200"/>
      <c r="J26" s="201"/>
      <c r="K26" s="200"/>
      <c r="L26" s="202"/>
      <c r="M26" s="203" t="str">
        <f t="shared" si="8"/>
        <v/>
      </c>
      <c r="N26" s="190"/>
      <c r="O26" s="179" t="str">
        <f t="shared" si="9"/>
        <v>date not completed</v>
      </c>
      <c r="P26" s="179">
        <f t="shared" si="10"/>
        <v>0</v>
      </c>
      <c r="Q26" s="179">
        <f t="shared" si="4"/>
        <v>0</v>
      </c>
      <c r="R26" s="279">
        <f t="shared" si="11"/>
        <v>0</v>
      </c>
      <c r="S26" s="278" t="str">
        <f t="shared" si="12"/>
        <v/>
      </c>
      <c r="T26" s="278">
        <f t="shared" si="6"/>
        <v>0</v>
      </c>
      <c r="U26" s="730"/>
      <c r="V26" s="730"/>
      <c r="W26" s="730"/>
      <c r="X26" s="195"/>
      <c r="Y26" s="252"/>
    </row>
    <row r="27" spans="1:25" s="255" customFormat="1" ht="24.75" customHeight="1" x14ac:dyDescent="0.3">
      <c r="A27" s="204">
        <f t="shared" si="7"/>
        <v>24</v>
      </c>
      <c r="B27" s="318"/>
      <c r="C27" s="318"/>
      <c r="D27" s="318"/>
      <c r="E27" s="196"/>
      <c r="F27" s="197"/>
      <c r="G27" s="198"/>
      <c r="H27" s="199" t="str">
        <f>IFERROR(G27/(VLOOKUP(F27,Summary!$A$60:$C$76,2,FALSE))," ")</f>
        <v xml:space="preserve"> </v>
      </c>
      <c r="I27" s="200"/>
      <c r="J27" s="201"/>
      <c r="K27" s="200"/>
      <c r="L27" s="202"/>
      <c r="M27" s="203" t="str">
        <f t="shared" si="8"/>
        <v/>
      </c>
      <c r="N27" s="190"/>
      <c r="O27" s="179" t="str">
        <f t="shared" si="9"/>
        <v>date not completed</v>
      </c>
      <c r="P27" s="179">
        <f t="shared" si="10"/>
        <v>0</v>
      </c>
      <c r="Q27" s="179">
        <f t="shared" si="4"/>
        <v>0</v>
      </c>
      <c r="R27" s="279">
        <f t="shared" si="11"/>
        <v>0</v>
      </c>
      <c r="S27" s="278" t="str">
        <f t="shared" si="12"/>
        <v/>
      </c>
      <c r="T27" s="278">
        <f t="shared" si="6"/>
        <v>0</v>
      </c>
      <c r="U27" s="730"/>
      <c r="V27" s="730"/>
      <c r="W27" s="730"/>
      <c r="X27" s="195"/>
      <c r="Y27" s="252"/>
    </row>
    <row r="28" spans="1:25" s="255" customFormat="1" ht="24.75" customHeight="1" x14ac:dyDescent="0.3">
      <c r="A28" s="204">
        <f t="shared" si="7"/>
        <v>25</v>
      </c>
      <c r="B28" s="318"/>
      <c r="C28" s="318"/>
      <c r="D28" s="318"/>
      <c r="E28" s="196"/>
      <c r="F28" s="197"/>
      <c r="G28" s="198"/>
      <c r="H28" s="199" t="str">
        <f>IFERROR(G28/(VLOOKUP(F28,Summary!$A$60:$C$76,2,FALSE))," ")</f>
        <v xml:space="preserve"> </v>
      </c>
      <c r="I28" s="200"/>
      <c r="J28" s="201"/>
      <c r="K28" s="200"/>
      <c r="L28" s="202"/>
      <c r="M28" s="203" t="str">
        <f t="shared" si="8"/>
        <v/>
      </c>
      <c r="N28" s="190"/>
      <c r="O28" s="179" t="str">
        <f t="shared" si="9"/>
        <v>date not completed</v>
      </c>
      <c r="P28" s="179">
        <f t="shared" si="10"/>
        <v>0</v>
      </c>
      <c r="Q28" s="179">
        <f t="shared" si="4"/>
        <v>0</v>
      </c>
      <c r="R28" s="279">
        <f t="shared" si="11"/>
        <v>0</v>
      </c>
      <c r="S28" s="278" t="str">
        <f t="shared" si="12"/>
        <v/>
      </c>
      <c r="T28" s="278">
        <f t="shared" si="6"/>
        <v>0</v>
      </c>
      <c r="U28" s="730"/>
      <c r="V28" s="730"/>
      <c r="W28" s="730"/>
      <c r="X28" s="195"/>
      <c r="Y28" s="252"/>
    </row>
    <row r="29" spans="1:25" s="255" customFormat="1" ht="24.75" customHeight="1" x14ac:dyDescent="0.3">
      <c r="A29" s="204">
        <f t="shared" si="7"/>
        <v>26</v>
      </c>
      <c r="B29" s="318"/>
      <c r="C29" s="318"/>
      <c r="D29" s="318"/>
      <c r="E29" s="196"/>
      <c r="F29" s="197"/>
      <c r="G29" s="198"/>
      <c r="H29" s="199" t="str">
        <f>IFERROR(G29/(VLOOKUP(F29,Summary!$A$60:$C$76,2,FALSE))," ")</f>
        <v xml:space="preserve"> </v>
      </c>
      <c r="I29" s="200"/>
      <c r="J29" s="201"/>
      <c r="K29" s="200"/>
      <c r="L29" s="202"/>
      <c r="M29" s="203" t="str">
        <f t="shared" si="8"/>
        <v/>
      </c>
      <c r="N29" s="190"/>
      <c r="O29" s="179" t="str">
        <f t="shared" si="9"/>
        <v>date not completed</v>
      </c>
      <c r="P29" s="179">
        <f t="shared" si="10"/>
        <v>0</v>
      </c>
      <c r="Q29" s="179">
        <f t="shared" si="4"/>
        <v>0</v>
      </c>
      <c r="R29" s="279">
        <f t="shared" si="11"/>
        <v>0</v>
      </c>
      <c r="S29" s="278" t="str">
        <f t="shared" si="12"/>
        <v/>
      </c>
      <c r="T29" s="278">
        <f t="shared" si="6"/>
        <v>0</v>
      </c>
      <c r="U29" s="730"/>
      <c r="V29" s="730"/>
      <c r="W29" s="730"/>
      <c r="X29" s="195"/>
      <c r="Y29" s="252"/>
    </row>
    <row r="30" spans="1:25" s="255" customFormat="1" ht="24.75" customHeight="1" x14ac:dyDescent="0.3">
      <c r="A30" s="204">
        <f t="shared" si="7"/>
        <v>27</v>
      </c>
      <c r="B30" s="318"/>
      <c r="C30" s="318"/>
      <c r="D30" s="318"/>
      <c r="E30" s="196"/>
      <c r="F30" s="197"/>
      <c r="G30" s="198"/>
      <c r="H30" s="199" t="str">
        <f>IFERROR(G30/(VLOOKUP(F30,Summary!$A$60:$C$76,2,FALSE))," ")</f>
        <v xml:space="preserve"> </v>
      </c>
      <c r="I30" s="200"/>
      <c r="J30" s="201"/>
      <c r="K30" s="200"/>
      <c r="L30" s="202"/>
      <c r="M30" s="203" t="str">
        <f t="shared" si="8"/>
        <v/>
      </c>
      <c r="N30" s="190"/>
      <c r="O30" s="179" t="str">
        <f t="shared" si="9"/>
        <v>date not completed</v>
      </c>
      <c r="P30" s="179">
        <f t="shared" si="10"/>
        <v>0</v>
      </c>
      <c r="Q30" s="179">
        <f t="shared" si="4"/>
        <v>0</v>
      </c>
      <c r="R30" s="279">
        <f t="shared" si="11"/>
        <v>0</v>
      </c>
      <c r="S30" s="278" t="str">
        <f t="shared" si="12"/>
        <v/>
      </c>
      <c r="T30" s="278">
        <f t="shared" si="6"/>
        <v>0</v>
      </c>
      <c r="U30" s="730"/>
      <c r="V30" s="730"/>
      <c r="W30" s="730"/>
      <c r="X30" s="195"/>
      <c r="Y30" s="252"/>
    </row>
    <row r="31" spans="1:25" s="255" customFormat="1" ht="24.75" customHeight="1" x14ac:dyDescent="0.3">
      <c r="A31" s="204">
        <f t="shared" si="7"/>
        <v>28</v>
      </c>
      <c r="B31" s="318"/>
      <c r="C31" s="318"/>
      <c r="D31" s="318"/>
      <c r="E31" s="196"/>
      <c r="F31" s="197"/>
      <c r="G31" s="198"/>
      <c r="H31" s="199" t="str">
        <f>IFERROR(G31/(VLOOKUP(F31,Summary!$A$60:$C$76,2,FALSE))," ")</f>
        <v xml:space="preserve"> </v>
      </c>
      <c r="I31" s="200"/>
      <c r="J31" s="201"/>
      <c r="K31" s="200"/>
      <c r="L31" s="202"/>
      <c r="M31" s="203" t="str">
        <f t="shared" si="8"/>
        <v/>
      </c>
      <c r="N31" s="190"/>
      <c r="O31" s="179" t="str">
        <f t="shared" si="9"/>
        <v>date not completed</v>
      </c>
      <c r="P31" s="179">
        <f t="shared" si="10"/>
        <v>0</v>
      </c>
      <c r="Q31" s="179">
        <f t="shared" si="4"/>
        <v>0</v>
      </c>
      <c r="R31" s="279">
        <f t="shared" si="11"/>
        <v>0</v>
      </c>
      <c r="S31" s="278" t="str">
        <f t="shared" si="12"/>
        <v/>
      </c>
      <c r="T31" s="278">
        <f t="shared" si="6"/>
        <v>0</v>
      </c>
      <c r="U31" s="730"/>
      <c r="V31" s="730"/>
      <c r="W31" s="730"/>
      <c r="X31" s="195"/>
      <c r="Y31" s="252"/>
    </row>
    <row r="32" spans="1:25" s="255" customFormat="1" ht="24.75" customHeight="1" x14ac:dyDescent="0.3">
      <c r="A32" s="204">
        <f t="shared" si="7"/>
        <v>29</v>
      </c>
      <c r="B32" s="318"/>
      <c r="C32" s="318"/>
      <c r="D32" s="318"/>
      <c r="E32" s="196"/>
      <c r="F32" s="197"/>
      <c r="G32" s="198"/>
      <c r="H32" s="199" t="str">
        <f>IFERROR(G32/(VLOOKUP(F32,Summary!$A$60:$C$76,2,FALSE))," ")</f>
        <v xml:space="preserve"> </v>
      </c>
      <c r="I32" s="200"/>
      <c r="J32" s="201"/>
      <c r="K32" s="200"/>
      <c r="L32" s="202"/>
      <c r="M32" s="203" t="str">
        <f t="shared" si="8"/>
        <v/>
      </c>
      <c r="N32" s="190"/>
      <c r="O32" s="179" t="str">
        <f t="shared" si="9"/>
        <v>date not completed</v>
      </c>
      <c r="P32" s="179">
        <f t="shared" si="10"/>
        <v>0</v>
      </c>
      <c r="Q32" s="179">
        <f t="shared" si="4"/>
        <v>0</v>
      </c>
      <c r="R32" s="279">
        <f t="shared" si="11"/>
        <v>0</v>
      </c>
      <c r="S32" s="278" t="str">
        <f t="shared" si="12"/>
        <v/>
      </c>
      <c r="T32" s="278">
        <f t="shared" si="6"/>
        <v>0</v>
      </c>
      <c r="U32" s="730"/>
      <c r="V32" s="730"/>
      <c r="W32" s="730"/>
      <c r="X32" s="195"/>
      <c r="Y32" s="252"/>
    </row>
    <row r="33" spans="1:25" s="255" customFormat="1" ht="24.75" customHeight="1" x14ac:dyDescent="0.3">
      <c r="A33" s="204">
        <f t="shared" si="7"/>
        <v>30</v>
      </c>
      <c r="B33" s="318"/>
      <c r="C33" s="318"/>
      <c r="D33" s="318"/>
      <c r="E33" s="196"/>
      <c r="F33" s="197"/>
      <c r="G33" s="198"/>
      <c r="H33" s="199" t="str">
        <f>IFERROR(G33/(VLOOKUP(F33,Summary!$A$60:$C$76,2,FALSE))," ")</f>
        <v xml:space="preserve"> </v>
      </c>
      <c r="I33" s="200"/>
      <c r="J33" s="201"/>
      <c r="K33" s="200"/>
      <c r="L33" s="202"/>
      <c r="M33" s="203" t="str">
        <f t="shared" si="8"/>
        <v/>
      </c>
      <c r="N33" s="190"/>
      <c r="O33" s="179" t="str">
        <f t="shared" si="9"/>
        <v>date not completed</v>
      </c>
      <c r="P33" s="179">
        <f t="shared" si="10"/>
        <v>0</v>
      </c>
      <c r="Q33" s="179">
        <f t="shared" si="4"/>
        <v>0</v>
      </c>
      <c r="R33" s="279">
        <f t="shared" si="11"/>
        <v>0</v>
      </c>
      <c r="S33" s="278" t="str">
        <f t="shared" si="12"/>
        <v/>
      </c>
      <c r="T33" s="278">
        <f t="shared" si="6"/>
        <v>0</v>
      </c>
      <c r="U33" s="730"/>
      <c r="V33" s="730"/>
      <c r="W33" s="730"/>
      <c r="X33" s="195"/>
      <c r="Y33" s="252"/>
    </row>
    <row r="34" spans="1:25" s="255" customFormat="1" ht="24.75" customHeight="1" x14ac:dyDescent="0.3">
      <c r="A34" s="204">
        <f t="shared" si="7"/>
        <v>31</v>
      </c>
      <c r="B34" s="318"/>
      <c r="C34" s="318"/>
      <c r="D34" s="318"/>
      <c r="E34" s="196"/>
      <c r="F34" s="197"/>
      <c r="G34" s="198"/>
      <c r="H34" s="199" t="str">
        <f>IFERROR(G34/(VLOOKUP(F34,Summary!$A$60:$C$76,2,FALSE))," ")</f>
        <v xml:space="preserve"> </v>
      </c>
      <c r="I34" s="200"/>
      <c r="J34" s="201"/>
      <c r="K34" s="200"/>
      <c r="L34" s="202"/>
      <c r="M34" s="203" t="str">
        <f t="shared" si="8"/>
        <v/>
      </c>
      <c r="N34" s="190"/>
      <c r="O34" s="179" t="str">
        <f t="shared" si="9"/>
        <v>date not completed</v>
      </c>
      <c r="P34" s="179">
        <f t="shared" si="10"/>
        <v>0</v>
      </c>
      <c r="Q34" s="179">
        <f t="shared" si="4"/>
        <v>0</v>
      </c>
      <c r="R34" s="279">
        <f t="shared" si="11"/>
        <v>0</v>
      </c>
      <c r="S34" s="278" t="str">
        <f t="shared" si="12"/>
        <v/>
      </c>
      <c r="T34" s="278">
        <f t="shared" si="6"/>
        <v>0</v>
      </c>
      <c r="U34" s="730"/>
      <c r="V34" s="730"/>
      <c r="W34" s="730"/>
      <c r="X34" s="195"/>
      <c r="Y34" s="252"/>
    </row>
    <row r="35" spans="1:25" s="255" customFormat="1" ht="24.75" customHeight="1" x14ac:dyDescent="0.3">
      <c r="A35" s="204">
        <f t="shared" si="7"/>
        <v>32</v>
      </c>
      <c r="B35" s="318"/>
      <c r="C35" s="318"/>
      <c r="D35" s="318"/>
      <c r="E35" s="196"/>
      <c r="F35" s="197"/>
      <c r="G35" s="198"/>
      <c r="H35" s="199" t="str">
        <f>IFERROR(G35/(VLOOKUP(F35,Summary!$A$60:$C$76,2,FALSE))," ")</f>
        <v xml:space="preserve"> </v>
      </c>
      <c r="I35" s="200"/>
      <c r="J35" s="201"/>
      <c r="K35" s="200"/>
      <c r="L35" s="202"/>
      <c r="M35" s="203" t="str">
        <f t="shared" si="8"/>
        <v/>
      </c>
      <c r="N35" s="190"/>
      <c r="O35" s="179" t="str">
        <f t="shared" si="9"/>
        <v>date not completed</v>
      </c>
      <c r="P35" s="179">
        <f t="shared" si="10"/>
        <v>0</v>
      </c>
      <c r="Q35" s="179">
        <f t="shared" si="4"/>
        <v>0</v>
      </c>
      <c r="R35" s="279">
        <f t="shared" si="11"/>
        <v>0</v>
      </c>
      <c r="S35" s="278" t="str">
        <f t="shared" si="12"/>
        <v/>
      </c>
      <c r="T35" s="278">
        <f t="shared" si="6"/>
        <v>0</v>
      </c>
      <c r="U35" s="730"/>
      <c r="V35" s="730"/>
      <c r="W35" s="730"/>
      <c r="X35" s="195"/>
      <c r="Y35" s="252"/>
    </row>
    <row r="36" spans="1:25" s="255" customFormat="1" ht="24.75" customHeight="1" x14ac:dyDescent="0.3">
      <c r="A36" s="204">
        <f t="shared" si="7"/>
        <v>33</v>
      </c>
      <c r="B36" s="318"/>
      <c r="C36" s="318"/>
      <c r="D36" s="318"/>
      <c r="E36" s="196"/>
      <c r="F36" s="197"/>
      <c r="G36" s="198"/>
      <c r="H36" s="199" t="str">
        <f>IFERROR(G36/(VLOOKUP(F36,Summary!$A$60:$C$76,2,FALSE))," ")</f>
        <v xml:space="preserve"> </v>
      </c>
      <c r="I36" s="200"/>
      <c r="J36" s="201"/>
      <c r="K36" s="200"/>
      <c r="L36" s="202"/>
      <c r="M36" s="203" t="str">
        <f t="shared" si="8"/>
        <v/>
      </c>
      <c r="N36" s="190"/>
      <c r="O36" s="179" t="str">
        <f t="shared" si="9"/>
        <v>date not completed</v>
      </c>
      <c r="P36" s="179">
        <f t="shared" si="10"/>
        <v>0</v>
      </c>
      <c r="Q36" s="179">
        <f t="shared" si="4"/>
        <v>0</v>
      </c>
      <c r="R36" s="279">
        <f t="shared" si="11"/>
        <v>0</v>
      </c>
      <c r="S36" s="278" t="str">
        <f t="shared" si="12"/>
        <v/>
      </c>
      <c r="T36" s="278">
        <f t="shared" si="6"/>
        <v>0</v>
      </c>
      <c r="U36" s="730"/>
      <c r="V36" s="730"/>
      <c r="W36" s="730"/>
      <c r="X36" s="195"/>
      <c r="Y36" s="252"/>
    </row>
    <row r="37" spans="1:25" s="255" customFormat="1" ht="24.75" customHeight="1" x14ac:dyDescent="0.3">
      <c r="A37" s="204">
        <f t="shared" si="7"/>
        <v>34</v>
      </c>
      <c r="B37" s="318"/>
      <c r="C37" s="318"/>
      <c r="D37" s="318"/>
      <c r="E37" s="196"/>
      <c r="F37" s="197"/>
      <c r="G37" s="198"/>
      <c r="H37" s="199" t="str">
        <f>IFERROR(G37/(VLOOKUP(F37,Summary!$A$60:$C$76,2,FALSE))," ")</f>
        <v xml:space="preserve"> </v>
      </c>
      <c r="I37" s="200"/>
      <c r="J37" s="201"/>
      <c r="K37" s="200"/>
      <c r="L37" s="202"/>
      <c r="M37" s="203" t="str">
        <f t="shared" si="8"/>
        <v/>
      </c>
      <c r="N37" s="190"/>
      <c r="O37" s="179" t="str">
        <f t="shared" si="9"/>
        <v>date not completed</v>
      </c>
      <c r="P37" s="179">
        <f t="shared" si="10"/>
        <v>0</v>
      </c>
      <c r="Q37" s="179">
        <f t="shared" si="4"/>
        <v>0</v>
      </c>
      <c r="R37" s="279">
        <f t="shared" si="11"/>
        <v>0</v>
      </c>
      <c r="S37" s="278" t="str">
        <f t="shared" si="12"/>
        <v/>
      </c>
      <c r="T37" s="278">
        <f t="shared" si="6"/>
        <v>0</v>
      </c>
      <c r="U37" s="730"/>
      <c r="V37" s="730"/>
      <c r="W37" s="730"/>
      <c r="X37" s="195"/>
      <c r="Y37" s="252"/>
    </row>
    <row r="38" spans="1:25" s="255" customFormat="1" ht="24.75" customHeight="1" x14ac:dyDescent="0.3">
      <c r="A38" s="204">
        <f t="shared" si="7"/>
        <v>35</v>
      </c>
      <c r="B38" s="318"/>
      <c r="C38" s="318"/>
      <c r="D38" s="318"/>
      <c r="E38" s="196"/>
      <c r="F38" s="197"/>
      <c r="G38" s="198"/>
      <c r="H38" s="199" t="str">
        <f>IFERROR(G38/(VLOOKUP(F38,Summary!$A$60:$C$76,2,FALSE))," ")</f>
        <v xml:space="preserve"> </v>
      </c>
      <c r="I38" s="200"/>
      <c r="J38" s="201"/>
      <c r="K38" s="200"/>
      <c r="L38" s="202"/>
      <c r="M38" s="203" t="str">
        <f t="shared" si="8"/>
        <v/>
      </c>
      <c r="N38" s="190"/>
      <c r="O38" s="179" t="str">
        <f t="shared" si="9"/>
        <v>date not completed</v>
      </c>
      <c r="P38" s="179">
        <f t="shared" si="10"/>
        <v>0</v>
      </c>
      <c r="Q38" s="179">
        <f t="shared" si="4"/>
        <v>0</v>
      </c>
      <c r="R38" s="279">
        <f t="shared" si="11"/>
        <v>0</v>
      </c>
      <c r="S38" s="278" t="str">
        <f t="shared" si="12"/>
        <v/>
      </c>
      <c r="T38" s="278">
        <f t="shared" si="6"/>
        <v>0</v>
      </c>
      <c r="U38" s="730"/>
      <c r="V38" s="730"/>
      <c r="W38" s="730"/>
      <c r="X38" s="195"/>
      <c r="Y38" s="252"/>
    </row>
    <row r="39" spans="1:25" s="255" customFormat="1" ht="24.75" customHeight="1" x14ac:dyDescent="0.3">
      <c r="A39" s="204">
        <f t="shared" si="7"/>
        <v>36</v>
      </c>
      <c r="B39" s="318"/>
      <c r="C39" s="318"/>
      <c r="D39" s="318"/>
      <c r="E39" s="196"/>
      <c r="F39" s="197"/>
      <c r="G39" s="198"/>
      <c r="H39" s="199" t="str">
        <f>IFERROR(G39/(VLOOKUP(F39,Summary!$A$60:$C$76,2,FALSE))," ")</f>
        <v xml:space="preserve"> </v>
      </c>
      <c r="I39" s="200"/>
      <c r="J39" s="201"/>
      <c r="K39" s="200"/>
      <c r="L39" s="202"/>
      <c r="M39" s="203" t="str">
        <f t="shared" si="8"/>
        <v/>
      </c>
      <c r="N39" s="190"/>
      <c r="O39" s="179" t="str">
        <f t="shared" si="9"/>
        <v>date not completed</v>
      </c>
      <c r="P39" s="179">
        <f t="shared" si="10"/>
        <v>0</v>
      </c>
      <c r="Q39" s="179">
        <f t="shared" si="4"/>
        <v>0</v>
      </c>
      <c r="R39" s="279">
        <f t="shared" si="11"/>
        <v>0</v>
      </c>
      <c r="S39" s="278" t="str">
        <f t="shared" si="12"/>
        <v/>
      </c>
      <c r="T39" s="278">
        <f t="shared" si="6"/>
        <v>0</v>
      </c>
      <c r="U39" s="730"/>
      <c r="V39" s="730"/>
      <c r="W39" s="730"/>
      <c r="X39" s="195"/>
      <c r="Y39" s="252"/>
    </row>
    <row r="40" spans="1:25" s="255" customFormat="1" ht="24.75" customHeight="1" x14ac:dyDescent="0.3">
      <c r="A40" s="204">
        <f t="shared" si="7"/>
        <v>37</v>
      </c>
      <c r="B40" s="318"/>
      <c r="C40" s="318"/>
      <c r="D40" s="318"/>
      <c r="E40" s="196"/>
      <c r="F40" s="197"/>
      <c r="G40" s="198"/>
      <c r="H40" s="199" t="str">
        <f>IFERROR(G40/(VLOOKUP(F40,Summary!$A$60:$C$76,2,FALSE))," ")</f>
        <v xml:space="preserve"> </v>
      </c>
      <c r="I40" s="200"/>
      <c r="J40" s="201"/>
      <c r="K40" s="200"/>
      <c r="L40" s="202"/>
      <c r="M40" s="203" t="str">
        <f t="shared" si="8"/>
        <v/>
      </c>
      <c r="N40" s="190"/>
      <c r="O40" s="179" t="str">
        <f t="shared" si="9"/>
        <v>date not completed</v>
      </c>
      <c r="P40" s="179">
        <f t="shared" si="10"/>
        <v>0</v>
      </c>
      <c r="Q40" s="179">
        <f t="shared" si="4"/>
        <v>0</v>
      </c>
      <c r="R40" s="279">
        <f t="shared" si="11"/>
        <v>0</v>
      </c>
      <c r="S40" s="278" t="str">
        <f t="shared" si="12"/>
        <v/>
      </c>
      <c r="T40" s="278">
        <f t="shared" si="6"/>
        <v>0</v>
      </c>
      <c r="U40" s="730"/>
      <c r="V40" s="730"/>
      <c r="W40" s="730"/>
      <c r="X40" s="195"/>
      <c r="Y40" s="252"/>
    </row>
    <row r="41" spans="1:25" s="255" customFormat="1" ht="24.75" customHeight="1" x14ac:dyDescent="0.3">
      <c r="A41" s="204">
        <f t="shared" si="7"/>
        <v>38</v>
      </c>
      <c r="B41" s="318"/>
      <c r="C41" s="318"/>
      <c r="D41" s="318"/>
      <c r="E41" s="196"/>
      <c r="F41" s="197"/>
      <c r="G41" s="198"/>
      <c r="H41" s="199" t="str">
        <f>IFERROR(G41/(VLOOKUP(F41,Summary!$A$60:$C$76,2,FALSE))," ")</f>
        <v xml:space="preserve"> </v>
      </c>
      <c r="I41" s="200"/>
      <c r="J41" s="201"/>
      <c r="K41" s="200"/>
      <c r="L41" s="202"/>
      <c r="M41" s="203" t="str">
        <f t="shared" si="8"/>
        <v/>
      </c>
      <c r="N41" s="190"/>
      <c r="O41" s="179" t="str">
        <f t="shared" si="9"/>
        <v>date not completed</v>
      </c>
      <c r="P41" s="179">
        <f t="shared" si="10"/>
        <v>0</v>
      </c>
      <c r="Q41" s="179">
        <f t="shared" si="4"/>
        <v>0</v>
      </c>
      <c r="R41" s="279">
        <f t="shared" si="11"/>
        <v>0</v>
      </c>
      <c r="S41" s="278" t="str">
        <f t="shared" si="12"/>
        <v/>
      </c>
      <c r="T41" s="278">
        <f t="shared" si="6"/>
        <v>0</v>
      </c>
      <c r="U41" s="730"/>
      <c r="V41" s="730"/>
      <c r="W41" s="730"/>
      <c r="X41" s="195"/>
      <c r="Y41" s="252"/>
    </row>
    <row r="42" spans="1:25" s="255" customFormat="1" ht="24.75" customHeight="1" x14ac:dyDescent="0.3">
      <c r="A42" s="204">
        <f t="shared" si="7"/>
        <v>39</v>
      </c>
      <c r="B42" s="318"/>
      <c r="C42" s="318"/>
      <c r="D42" s="318"/>
      <c r="E42" s="196"/>
      <c r="F42" s="197"/>
      <c r="G42" s="198"/>
      <c r="H42" s="199" t="str">
        <f>IFERROR(G42/(VLOOKUP(F42,Summary!$A$60:$C$76,2,FALSE))," ")</f>
        <v xml:space="preserve"> </v>
      </c>
      <c r="I42" s="200"/>
      <c r="J42" s="201"/>
      <c r="K42" s="200"/>
      <c r="L42" s="202"/>
      <c r="M42" s="203" t="str">
        <f t="shared" si="8"/>
        <v/>
      </c>
      <c r="N42" s="190"/>
      <c r="O42" s="179" t="str">
        <f t="shared" si="9"/>
        <v>date not completed</v>
      </c>
      <c r="P42" s="179">
        <f t="shared" si="10"/>
        <v>0</v>
      </c>
      <c r="Q42" s="179">
        <f t="shared" si="4"/>
        <v>0</v>
      </c>
      <c r="R42" s="279">
        <f t="shared" si="11"/>
        <v>0</v>
      </c>
      <c r="S42" s="278" t="str">
        <f t="shared" si="12"/>
        <v/>
      </c>
      <c r="T42" s="278">
        <f t="shared" si="6"/>
        <v>0</v>
      </c>
      <c r="U42" s="730"/>
      <c r="V42" s="730"/>
      <c r="W42" s="730"/>
      <c r="X42" s="195"/>
      <c r="Y42" s="252"/>
    </row>
    <row r="43" spans="1:25" s="255" customFormat="1" ht="24.75" customHeight="1" x14ac:dyDescent="0.3">
      <c r="A43" s="204">
        <f t="shared" si="7"/>
        <v>40</v>
      </c>
      <c r="B43" s="318"/>
      <c r="C43" s="318"/>
      <c r="D43" s="318"/>
      <c r="E43" s="196"/>
      <c r="F43" s="197"/>
      <c r="G43" s="198"/>
      <c r="H43" s="199" t="str">
        <f>IFERROR(G43/(VLOOKUP(F43,Summary!$A$60:$C$76,2,FALSE))," ")</f>
        <v xml:space="preserve"> </v>
      </c>
      <c r="I43" s="200"/>
      <c r="J43" s="201"/>
      <c r="K43" s="200"/>
      <c r="L43" s="202"/>
      <c r="M43" s="203" t="str">
        <f t="shared" si="1"/>
        <v/>
      </c>
      <c r="N43" s="190"/>
      <c r="O43" s="179" t="str">
        <f t="shared" si="2"/>
        <v>date not completed</v>
      </c>
      <c r="P43" s="179">
        <f t="shared" si="3"/>
        <v>0</v>
      </c>
      <c r="Q43" s="179">
        <f t="shared" si="4"/>
        <v>0</v>
      </c>
      <c r="R43" s="279">
        <f t="shared" si="5"/>
        <v>0</v>
      </c>
      <c r="S43" s="278" t="str">
        <f t="shared" si="0"/>
        <v/>
      </c>
      <c r="T43" s="278">
        <f t="shared" si="6"/>
        <v>0</v>
      </c>
      <c r="U43" s="730"/>
      <c r="V43" s="730"/>
      <c r="W43" s="730"/>
      <c r="X43" s="195"/>
      <c r="Y43" s="252"/>
    </row>
    <row r="44" spans="1:25" ht="13.5" hidden="1" thickTop="1" x14ac:dyDescent="0.3">
      <c r="C44" s="161"/>
      <c r="D44" s="161"/>
      <c r="E44" s="161"/>
      <c r="F44" s="161"/>
      <c r="G44" s="161"/>
      <c r="H44" s="161"/>
      <c r="I44" s="161"/>
      <c r="J44" s="161"/>
      <c r="K44" s="161"/>
      <c r="L44" s="161"/>
      <c r="M44" s="161"/>
      <c r="N44" s="161"/>
    </row>
    <row r="45" spans="1:25" hidden="1" x14ac:dyDescent="0.3">
      <c r="C45" s="161"/>
      <c r="D45" s="161"/>
      <c r="E45" s="161"/>
      <c r="F45" s="161"/>
      <c r="G45" s="161"/>
      <c r="H45" s="161"/>
      <c r="I45" s="161"/>
      <c r="J45" s="161"/>
      <c r="K45" s="161"/>
      <c r="L45" s="161"/>
      <c r="M45" s="161"/>
      <c r="N45" s="161"/>
    </row>
    <row r="46" spans="1:25" hidden="1" x14ac:dyDescent="0.3"/>
    <row r="47" spans="1:25" hidden="1" x14ac:dyDescent="0.3"/>
    <row r="48" spans="1:25"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t="3" customHeight="1" x14ac:dyDescent="0.3"/>
  </sheetData>
  <sheetProtection password="CAF5" sheet="1" objects="1" scenarios="1" selectLockedCells="1"/>
  <customSheetViews>
    <customSheetView guid="{5E9378FA-FE55-4445-AD38-912453231B36}" hiddenColumns="1" topLeftCell="A7">
      <selection activeCell="N10" sqref="N10"/>
      <colBreaks count="1" manualBreakCount="1">
        <brk id="11" max="1048575" man="1"/>
      </colBreaks>
      <pageMargins left="0.75" right="0.75" top="0.56000000000000005" bottom="0.4" header="0.5" footer="0.39"/>
      <pageSetup paperSize="9" scale="95" orientation="landscape" r:id="rId1"/>
      <headerFooter alignWithMargins="0"/>
    </customSheetView>
    <customSheetView guid="{BFD2E6FE-1F33-48F4-97D0-F9F57918DFAD}" hiddenColumns="1" topLeftCell="A7">
      <selection activeCell="N10" sqref="N10"/>
      <colBreaks count="1" manualBreakCount="1">
        <brk id="11" max="1048575" man="1"/>
      </colBreaks>
      <pageMargins left="0.75" right="0.75" top="0.56000000000000005" bottom="0.4" header="0.5" footer="0.39"/>
      <pageSetup paperSize="9" scale="95" orientation="landscape" r:id="rId2"/>
      <headerFooter alignWithMargins="0"/>
    </customSheetView>
    <customSheetView guid="{098D67FF-B60F-4658-BACC-7A3289279B42}" hiddenColumns="1" topLeftCell="A7">
      <selection activeCell="N10" sqref="N10"/>
      <colBreaks count="1" manualBreakCount="1">
        <brk id="11" max="1048575" man="1"/>
      </colBreaks>
      <pageMargins left="0.75" right="0.75" top="0.56000000000000005" bottom="0.4" header="0.5" footer="0.39"/>
      <pageSetup paperSize="9" scale="95" orientation="landscape" r:id="rId3"/>
      <headerFooter alignWithMargins="0"/>
    </customSheetView>
    <customSheetView guid="{FDCDECFE-9525-4041-9738-768914BE7E43}" hiddenColumns="1" topLeftCell="A7">
      <selection activeCell="N10" sqref="N10"/>
      <colBreaks count="1" manualBreakCount="1">
        <brk id="11" max="1048575" man="1"/>
      </colBreaks>
      <pageMargins left="0.75" right="0.75" top="0.56000000000000005" bottom="0.4" header="0.5" footer="0.39"/>
      <pageSetup paperSize="9" scale="95" orientation="landscape" r:id="rId4"/>
      <headerFooter alignWithMargins="0"/>
    </customSheetView>
  </customSheetViews>
  <mergeCells count="55">
    <mergeCell ref="O1:Y1"/>
    <mergeCell ref="A2:A3"/>
    <mergeCell ref="B2:B3"/>
    <mergeCell ref="C2:C3"/>
    <mergeCell ref="D2:D3"/>
    <mergeCell ref="E2:E3"/>
    <mergeCell ref="F2:F3"/>
    <mergeCell ref="G2:G3"/>
    <mergeCell ref="H2:H3"/>
    <mergeCell ref="I2:I3"/>
    <mergeCell ref="J2:J3"/>
    <mergeCell ref="K2:K3"/>
    <mergeCell ref="L2:L3"/>
    <mergeCell ref="R2:S2"/>
    <mergeCell ref="U3:W3"/>
    <mergeCell ref="U4:W4"/>
    <mergeCell ref="U5:W5"/>
    <mergeCell ref="U6:W6"/>
    <mergeCell ref="U7:W7"/>
    <mergeCell ref="U8:W8"/>
    <mergeCell ref="U9:W9"/>
    <mergeCell ref="U10:W10"/>
    <mergeCell ref="U11:W11"/>
    <mergeCell ref="U12:W12"/>
    <mergeCell ref="U13:W13"/>
    <mergeCell ref="U14:W14"/>
    <mergeCell ref="U15:W15"/>
    <mergeCell ref="U16:W16"/>
    <mergeCell ref="U17:W17"/>
    <mergeCell ref="U18:W18"/>
    <mergeCell ref="U19:W19"/>
    <mergeCell ref="U20:W20"/>
    <mergeCell ref="U21:W21"/>
    <mergeCell ref="U22:W22"/>
    <mergeCell ref="U33:W33"/>
    <mergeCell ref="U23:W23"/>
    <mergeCell ref="U24:W24"/>
    <mergeCell ref="U25:W25"/>
    <mergeCell ref="U26:W26"/>
    <mergeCell ref="U27:W27"/>
    <mergeCell ref="U28:W28"/>
    <mergeCell ref="U29:W29"/>
    <mergeCell ref="U30:W30"/>
    <mergeCell ref="U31:W31"/>
    <mergeCell ref="U32:W32"/>
    <mergeCell ref="U34:W34"/>
    <mergeCell ref="U35:W35"/>
    <mergeCell ref="U36:W36"/>
    <mergeCell ref="U37:W37"/>
    <mergeCell ref="U38:W38"/>
    <mergeCell ref="U39:W39"/>
    <mergeCell ref="U40:W40"/>
    <mergeCell ref="U41:W41"/>
    <mergeCell ref="U42:W42"/>
    <mergeCell ref="U43:W43"/>
  </mergeCells>
  <phoneticPr fontId="1" type="noConversion"/>
  <conditionalFormatting sqref="N4">
    <cfRule type="containsText" dxfId="9" priority="6" operator="containsText" text="Please fill all the fields in the row">
      <formula>NOT(ISERROR(SEARCH("Please fill all the fields in the row",N4)))</formula>
    </cfRule>
  </conditionalFormatting>
  <conditionalFormatting sqref="M4">
    <cfRule type="cellIs" dxfId="8" priority="5" stopIfTrue="1" operator="equal">
      <formula>"ERROR"</formula>
    </cfRule>
  </conditionalFormatting>
  <conditionalFormatting sqref="N5:N22 N43">
    <cfRule type="containsText" dxfId="7" priority="4" operator="containsText" text="Please fill all the fields in the row">
      <formula>NOT(ISERROR(SEARCH("Please fill all the fields in the row",N5)))</formula>
    </cfRule>
  </conditionalFormatting>
  <conditionalFormatting sqref="M5:M22 M43">
    <cfRule type="cellIs" dxfId="6" priority="3" stopIfTrue="1" operator="equal">
      <formula>"ERROR"</formula>
    </cfRule>
  </conditionalFormatting>
  <conditionalFormatting sqref="N23:N42">
    <cfRule type="containsText" dxfId="5" priority="2" operator="containsText" text="Please fill all the fields in the row">
      <formula>NOT(ISERROR(SEARCH("Please fill all the fields in the row",N23)))</formula>
    </cfRule>
  </conditionalFormatting>
  <conditionalFormatting sqref="M23:M42">
    <cfRule type="cellIs" dxfId="4" priority="1" stopIfTrue="1" operator="equal">
      <formula>"ERROR"</formula>
    </cfRule>
  </conditionalFormatting>
  <dataValidations count="6">
    <dataValidation type="list" allowBlank="1" showInputMessage="1" errorTitle="Warning: Max Ceilings exceeded" error="Please be aware that this exceed the &quot;Ceilings&quot; for the maximum amounts for staff cost by country" sqref="F4:F43">
      <formula1>Currency</formula1>
    </dataValidation>
    <dataValidation type="date" errorStyle="warning" allowBlank="1" showErrorMessage="1" errorTitle="Warning!" error="date outside eligibility period" sqref="E4:E43">
      <formula1>$U$2</formula1>
      <formula2>$W$2</formula2>
    </dataValidation>
    <dataValidation type="list" operator="greaterThanOrEqual" allowBlank="1" showInputMessage="1" showErrorMessage="1" errorTitle="Select from list" sqref="I4:I43">
      <formula1>"Purchase, Rent/Lease"</formula1>
    </dataValidation>
    <dataValidation type="decimal" errorStyle="warning" allowBlank="1" showInputMessage="1" showErrorMessage="1" errorTitle="Depeciation rate" error="Depreciation rate should not exceed 100%_x000a_" sqref="J4:J43">
      <formula1>0</formula1>
      <formula2>1</formula2>
    </dataValidation>
    <dataValidation errorStyle="warning" allowBlank="1" showInputMessage="1" showErrorMessage="1" errorTitle="Ineligible Date " error="Be aware that the date you have entered is not covered by the eligibility period (sheet &quot;Summary&quot;) or is anterior to the Start Date" sqref="G4:G43"/>
    <dataValidation type="decimal" allowBlank="1" showInputMessage="1" showErrorMessage="1" sqref="L4:L43">
      <formula1>0</formula1>
      <formula2>1</formula2>
    </dataValidation>
  </dataValidations>
  <pageMargins left="0.31496062992125984" right="0.55118110236220474" top="0.15748031496062992" bottom="0.39370078740157483" header="0.15748031496062992" footer="0.15748031496062992"/>
  <pageSetup paperSize="9" scale="68" fitToHeight="0" orientation="landscape" r:id="rId5"/>
  <headerFooter alignWithMargins="0">
    <oddFooter>&amp;C&amp;P/&amp;N&amp;R&amp;F
&amp;A</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230"/>
  <sheetViews>
    <sheetView zoomScaleNormal="100" workbookViewId="0">
      <selection activeCell="H4" sqref="H4"/>
    </sheetView>
  </sheetViews>
  <sheetFormatPr defaultColWidth="0" defaultRowHeight="13" zeroHeight="1" x14ac:dyDescent="0.3"/>
  <cols>
    <col min="1" max="1" width="5.26953125" style="161" bestFit="1" customWidth="1"/>
    <col min="2" max="2" width="21.453125" style="161" customWidth="1"/>
    <col min="3" max="4" width="17.81640625" style="161" customWidth="1"/>
    <col min="5" max="5" width="36.54296875" style="161" customWidth="1"/>
    <col min="6" max="6" width="13.26953125" style="161" customWidth="1"/>
    <col min="7" max="7" width="35.81640625" style="161" customWidth="1"/>
    <col min="8" max="8" width="8.54296875" style="161" customWidth="1"/>
    <col min="9" max="9" width="11" style="161" customWidth="1"/>
    <col min="10" max="10" width="13.453125" style="161" bestFit="1" customWidth="1"/>
    <col min="11" max="11" width="4.1796875" style="161" customWidth="1"/>
    <col min="12" max="12" width="17.26953125" style="161" hidden="1" customWidth="1"/>
    <col min="13" max="13" width="13.26953125" style="161" hidden="1" customWidth="1"/>
    <col min="14" max="14" width="19" style="161" hidden="1" customWidth="1"/>
    <col min="15" max="15" width="12" style="161" hidden="1" customWidth="1"/>
    <col min="16" max="16384" width="9.1796875" style="161" hidden="1"/>
  </cols>
  <sheetData>
    <row r="1" spans="1:22" ht="16.5" customHeight="1" thickBot="1" x14ac:dyDescent="0.4">
      <c r="A1" s="284" t="s">
        <v>901</v>
      </c>
      <c r="L1" s="601" t="s">
        <v>71</v>
      </c>
      <c r="M1" s="601"/>
      <c r="N1" s="601"/>
      <c r="O1" s="601"/>
      <c r="P1" s="601"/>
      <c r="Q1" s="601"/>
      <c r="R1" s="601"/>
      <c r="S1" s="601"/>
      <c r="T1" s="601"/>
      <c r="U1" s="601"/>
      <c r="V1" s="601"/>
    </row>
    <row r="2" spans="1:22" s="216" customFormat="1" ht="26.25" customHeight="1" thickBot="1" x14ac:dyDescent="0.35">
      <c r="A2" s="731" t="s">
        <v>103</v>
      </c>
      <c r="B2" s="752" t="s">
        <v>104</v>
      </c>
      <c r="C2" s="754" t="s">
        <v>191</v>
      </c>
      <c r="D2" s="763" t="s">
        <v>202</v>
      </c>
      <c r="E2" s="756" t="s">
        <v>203</v>
      </c>
      <c r="F2" s="758" t="s">
        <v>902</v>
      </c>
      <c r="G2" s="731" t="s">
        <v>192</v>
      </c>
      <c r="H2" s="760" t="s">
        <v>179</v>
      </c>
      <c r="I2" s="741" t="s">
        <v>180</v>
      </c>
      <c r="J2" s="226" t="s">
        <v>836</v>
      </c>
      <c r="K2" s="213"/>
      <c r="L2" s="162" t="s">
        <v>5</v>
      </c>
      <c r="M2" s="163">
        <f>+J3-O2</f>
        <v>0</v>
      </c>
      <c r="N2" s="164" t="s">
        <v>6</v>
      </c>
      <c r="O2" s="681">
        <f>SUM(M4:M404)</f>
        <v>0</v>
      </c>
      <c r="P2" s="682"/>
      <c r="Q2" s="191" t="s">
        <v>91</v>
      </c>
      <c r="R2" s="214">
        <f>+Start_Date</f>
        <v>43466</v>
      </c>
      <c r="S2" s="191" t="s">
        <v>92</v>
      </c>
      <c r="T2" s="11">
        <f>+End_date</f>
        <v>44651</v>
      </c>
      <c r="U2" s="215" t="s">
        <v>186</v>
      </c>
      <c r="V2" s="179">
        <f>+TRUNC(($T$2-$R$2)/30,0)</f>
        <v>39</v>
      </c>
    </row>
    <row r="3" spans="1:22" ht="24.75" customHeight="1" thickBot="1" x14ac:dyDescent="0.35">
      <c r="A3" s="751"/>
      <c r="B3" s="753"/>
      <c r="C3" s="755"/>
      <c r="D3" s="764"/>
      <c r="E3" s="757"/>
      <c r="F3" s="757"/>
      <c r="G3" s="759"/>
      <c r="H3" s="761"/>
      <c r="I3" s="762"/>
      <c r="J3" s="227">
        <f>SUM(J4:J203)</f>
        <v>0</v>
      </c>
      <c r="K3" s="217"/>
      <c r="L3" s="218" t="s">
        <v>187</v>
      </c>
      <c r="M3" s="219" t="s">
        <v>73</v>
      </c>
      <c r="N3" s="745" t="s">
        <v>107</v>
      </c>
      <c r="O3" s="746"/>
      <c r="P3" s="747"/>
      <c r="U3" s="8"/>
      <c r="V3" s="8"/>
    </row>
    <row r="4" spans="1:22" ht="25.5" customHeight="1" x14ac:dyDescent="0.3">
      <c r="A4" s="263">
        <v>1</v>
      </c>
      <c r="B4" s="319"/>
      <c r="C4" s="257"/>
      <c r="D4" s="320"/>
      <c r="E4" s="321"/>
      <c r="F4" s="321"/>
      <c r="G4" s="321"/>
      <c r="H4" s="258" t="s">
        <v>18</v>
      </c>
      <c r="I4" s="322"/>
      <c r="J4" s="248">
        <f>IFERROR(I4/(VLOOKUP(H4,Summary!$A$60:$C$76,2,FALSE))," ")</f>
        <v>0</v>
      </c>
      <c r="K4" s="220" t="str">
        <f>IF(I4=" ","Please fill all the fields in the row"," ")</f>
        <v xml:space="preserve"> </v>
      </c>
      <c r="L4" s="221" t="str">
        <f>+IF(C4=0,"date not completed",IF(AND($R$2&lt;=C4,$T$2&gt;=C4),"ok","to be checked"))</f>
        <v>date not completed</v>
      </c>
      <c r="M4" s="222"/>
      <c r="N4" s="730"/>
      <c r="O4" s="730"/>
      <c r="P4" s="748"/>
      <c r="U4" s="165"/>
      <c r="V4" s="165"/>
    </row>
    <row r="5" spans="1:22" ht="25.5" customHeight="1" x14ac:dyDescent="0.3">
      <c r="A5" s="264">
        <f>+A4+1</f>
        <v>2</v>
      </c>
      <c r="B5" s="323"/>
      <c r="C5" s="259"/>
      <c r="D5" s="324"/>
      <c r="E5" s="318"/>
      <c r="F5" s="318"/>
      <c r="G5" s="318"/>
      <c r="H5" s="260"/>
      <c r="I5" s="325"/>
      <c r="J5" s="249" t="str">
        <f>IFERROR(I5/(VLOOKUP(H5,Summary!$A$60:$C$76,2,FALSE))," ")</f>
        <v xml:space="preserve"> </v>
      </c>
      <c r="K5" s="220" t="str">
        <f t="shared" ref="K5:K203" si="0">IF(I5=" ","Please fill all the fields in the row"," ")</f>
        <v xml:space="preserve"> </v>
      </c>
      <c r="L5" s="221" t="str">
        <f t="shared" ref="L5:L203" si="1">+IF(C5=0,"date not completed",IF(AND($R$2&lt;=C5,$T$2&gt;=C5),"ok","to be checked"))</f>
        <v>date not completed</v>
      </c>
      <c r="M5" s="222"/>
      <c r="N5" s="730"/>
      <c r="O5" s="730"/>
      <c r="P5" s="748"/>
      <c r="U5" s="165"/>
      <c r="V5" s="165"/>
    </row>
    <row r="6" spans="1:22" ht="25.5" customHeight="1" x14ac:dyDescent="0.3">
      <c r="A6" s="264">
        <f t="shared" ref="A6:A69" si="2">+A5+1</f>
        <v>3</v>
      </c>
      <c r="B6" s="323"/>
      <c r="C6" s="259"/>
      <c r="D6" s="324"/>
      <c r="E6" s="318"/>
      <c r="F6" s="318"/>
      <c r="G6" s="318"/>
      <c r="H6" s="260"/>
      <c r="I6" s="325"/>
      <c r="J6" s="249" t="str">
        <f>IFERROR(I6/(VLOOKUP(H6,Summary!$A$60:$C$76,2,FALSE))," ")</f>
        <v xml:space="preserve"> </v>
      </c>
      <c r="K6" s="220" t="str">
        <f t="shared" ref="K6:K69" si="3">IF(I6=" ","Please fill all the fields in the row"," ")</f>
        <v xml:space="preserve"> </v>
      </c>
      <c r="L6" s="221" t="str">
        <f t="shared" ref="L6:L69" si="4">+IF(C6=0,"date not completed",IF(AND($R$2&lt;=C6,$T$2&gt;=C6),"ok","to be checked"))</f>
        <v>date not completed</v>
      </c>
      <c r="M6" s="222"/>
      <c r="N6" s="730"/>
      <c r="O6" s="730"/>
      <c r="P6" s="748"/>
      <c r="U6" s="165"/>
      <c r="V6" s="165"/>
    </row>
    <row r="7" spans="1:22" ht="25.5" customHeight="1" x14ac:dyDescent="0.3">
      <c r="A7" s="264">
        <f t="shared" si="2"/>
        <v>4</v>
      </c>
      <c r="B7" s="323"/>
      <c r="C7" s="259"/>
      <c r="D7" s="324"/>
      <c r="E7" s="318"/>
      <c r="F7" s="318"/>
      <c r="G7" s="318"/>
      <c r="H7" s="260"/>
      <c r="I7" s="325"/>
      <c r="J7" s="249" t="str">
        <f>IFERROR(I7/(VLOOKUP(H7,Summary!$A$60:$C$76,2,FALSE))," ")</f>
        <v xml:space="preserve"> </v>
      </c>
      <c r="K7" s="220" t="str">
        <f t="shared" si="3"/>
        <v xml:space="preserve"> </v>
      </c>
      <c r="L7" s="221" t="str">
        <f t="shared" si="4"/>
        <v>date not completed</v>
      </c>
      <c r="M7" s="222"/>
      <c r="N7" s="730"/>
      <c r="O7" s="730"/>
      <c r="P7" s="748"/>
      <c r="U7" s="165"/>
      <c r="V7" s="165"/>
    </row>
    <row r="8" spans="1:22" ht="25.5" customHeight="1" x14ac:dyDescent="0.3">
      <c r="A8" s="264">
        <f t="shared" si="2"/>
        <v>5</v>
      </c>
      <c r="B8" s="323"/>
      <c r="C8" s="259"/>
      <c r="D8" s="324"/>
      <c r="E8" s="318"/>
      <c r="F8" s="318"/>
      <c r="G8" s="318"/>
      <c r="H8" s="260"/>
      <c r="I8" s="325"/>
      <c r="J8" s="249" t="str">
        <f>IFERROR(I8/(VLOOKUP(H8,Summary!$A$60:$C$76,2,FALSE))," ")</f>
        <v xml:space="preserve"> </v>
      </c>
      <c r="K8" s="220" t="str">
        <f t="shared" si="3"/>
        <v xml:space="preserve"> </v>
      </c>
      <c r="L8" s="221" t="str">
        <f t="shared" si="4"/>
        <v>date not completed</v>
      </c>
      <c r="M8" s="222"/>
      <c r="N8" s="730"/>
      <c r="O8" s="730"/>
      <c r="P8" s="748"/>
      <c r="U8" s="165"/>
      <c r="V8" s="165"/>
    </row>
    <row r="9" spans="1:22" ht="25.5" customHeight="1" x14ac:dyDescent="0.3">
      <c r="A9" s="264">
        <f t="shared" si="2"/>
        <v>6</v>
      </c>
      <c r="B9" s="323"/>
      <c r="C9" s="259"/>
      <c r="D9" s="324"/>
      <c r="E9" s="318"/>
      <c r="F9" s="318"/>
      <c r="G9" s="318"/>
      <c r="H9" s="260"/>
      <c r="I9" s="325"/>
      <c r="J9" s="249" t="str">
        <f>IFERROR(I9/(VLOOKUP(H9,Summary!$A$60:$C$76,2,FALSE))," ")</f>
        <v xml:space="preserve"> </v>
      </c>
      <c r="K9" s="220" t="str">
        <f t="shared" si="3"/>
        <v xml:space="preserve"> </v>
      </c>
      <c r="L9" s="221" t="str">
        <f t="shared" si="4"/>
        <v>date not completed</v>
      </c>
      <c r="M9" s="222"/>
      <c r="N9" s="730"/>
      <c r="O9" s="730"/>
      <c r="P9" s="748"/>
      <c r="U9" s="165"/>
      <c r="V9" s="165"/>
    </row>
    <row r="10" spans="1:22" ht="25.5" customHeight="1" x14ac:dyDescent="0.3">
      <c r="A10" s="264">
        <f t="shared" si="2"/>
        <v>7</v>
      </c>
      <c r="B10" s="323"/>
      <c r="C10" s="259"/>
      <c r="D10" s="324"/>
      <c r="E10" s="318"/>
      <c r="F10" s="318"/>
      <c r="G10" s="318"/>
      <c r="H10" s="260"/>
      <c r="I10" s="325"/>
      <c r="J10" s="249" t="str">
        <f>IFERROR(I10/(VLOOKUP(H10,Summary!$A$60:$C$76,2,FALSE))," ")</f>
        <v xml:space="preserve"> </v>
      </c>
      <c r="K10" s="220" t="str">
        <f t="shared" si="3"/>
        <v xml:space="preserve"> </v>
      </c>
      <c r="L10" s="221" t="str">
        <f t="shared" si="4"/>
        <v>date not completed</v>
      </c>
      <c r="M10" s="222"/>
      <c r="N10" s="730"/>
      <c r="O10" s="730"/>
      <c r="P10" s="748"/>
      <c r="U10" s="165"/>
      <c r="V10" s="165"/>
    </row>
    <row r="11" spans="1:22" ht="25.5" customHeight="1" x14ac:dyDescent="0.3">
      <c r="A11" s="264">
        <f t="shared" si="2"/>
        <v>8</v>
      </c>
      <c r="B11" s="323"/>
      <c r="C11" s="259"/>
      <c r="D11" s="324"/>
      <c r="E11" s="318"/>
      <c r="F11" s="318"/>
      <c r="G11" s="318"/>
      <c r="H11" s="260"/>
      <c r="I11" s="325"/>
      <c r="J11" s="249" t="str">
        <f>IFERROR(I11/(VLOOKUP(H11,Summary!$A$60:$C$76,2,FALSE))," ")</f>
        <v xml:space="preserve"> </v>
      </c>
      <c r="K11" s="220" t="str">
        <f t="shared" si="3"/>
        <v xml:space="preserve"> </v>
      </c>
      <c r="L11" s="221" t="str">
        <f t="shared" si="4"/>
        <v>date not completed</v>
      </c>
      <c r="M11" s="222"/>
      <c r="N11" s="730"/>
      <c r="O11" s="730"/>
      <c r="P11" s="748"/>
      <c r="U11" s="165"/>
      <c r="V11" s="165"/>
    </row>
    <row r="12" spans="1:22" ht="25.5" customHeight="1" x14ac:dyDescent="0.3">
      <c r="A12" s="264">
        <f t="shared" si="2"/>
        <v>9</v>
      </c>
      <c r="B12" s="323"/>
      <c r="C12" s="259"/>
      <c r="D12" s="324"/>
      <c r="E12" s="318"/>
      <c r="F12" s="318"/>
      <c r="G12" s="318"/>
      <c r="H12" s="260"/>
      <c r="I12" s="325"/>
      <c r="J12" s="249" t="str">
        <f>IFERROR(I12/(VLOOKUP(H12,Summary!$A$60:$C$76,2,FALSE))," ")</f>
        <v xml:space="preserve"> </v>
      </c>
      <c r="K12" s="220" t="str">
        <f t="shared" si="3"/>
        <v xml:space="preserve"> </v>
      </c>
      <c r="L12" s="221" t="str">
        <f t="shared" si="4"/>
        <v>date not completed</v>
      </c>
      <c r="M12" s="222"/>
      <c r="N12" s="730"/>
      <c r="O12" s="730"/>
      <c r="P12" s="748"/>
      <c r="U12" s="165"/>
      <c r="V12" s="165"/>
    </row>
    <row r="13" spans="1:22" ht="25.5" customHeight="1" x14ac:dyDescent="0.3">
      <c r="A13" s="264">
        <f t="shared" si="2"/>
        <v>10</v>
      </c>
      <c r="B13" s="323"/>
      <c r="C13" s="259"/>
      <c r="D13" s="324"/>
      <c r="E13" s="318"/>
      <c r="F13" s="318"/>
      <c r="G13" s="318"/>
      <c r="H13" s="260"/>
      <c r="I13" s="325"/>
      <c r="J13" s="249" t="str">
        <f>IFERROR(I13/(VLOOKUP(H13,Summary!$A$60:$C$76,2,FALSE))," ")</f>
        <v xml:space="preserve"> </v>
      </c>
      <c r="K13" s="220" t="str">
        <f t="shared" si="3"/>
        <v xml:space="preserve"> </v>
      </c>
      <c r="L13" s="221" t="str">
        <f t="shared" si="4"/>
        <v>date not completed</v>
      </c>
      <c r="M13" s="222"/>
      <c r="N13" s="730"/>
      <c r="O13" s="730"/>
      <c r="P13" s="748"/>
      <c r="U13" s="165"/>
      <c r="V13" s="165"/>
    </row>
    <row r="14" spans="1:22" ht="25.5" customHeight="1" x14ac:dyDescent="0.3">
      <c r="A14" s="264">
        <f t="shared" si="2"/>
        <v>11</v>
      </c>
      <c r="B14" s="323"/>
      <c r="C14" s="259"/>
      <c r="D14" s="324"/>
      <c r="E14" s="318"/>
      <c r="F14" s="318"/>
      <c r="G14" s="318"/>
      <c r="H14" s="260"/>
      <c r="I14" s="325"/>
      <c r="J14" s="249" t="str">
        <f>IFERROR(I14/(VLOOKUP(H14,Summary!$A$60:$C$76,2,FALSE))," ")</f>
        <v xml:space="preserve"> </v>
      </c>
      <c r="K14" s="220" t="str">
        <f t="shared" si="3"/>
        <v xml:space="preserve"> </v>
      </c>
      <c r="L14" s="221" t="str">
        <f t="shared" si="4"/>
        <v>date not completed</v>
      </c>
      <c r="M14" s="222"/>
      <c r="N14" s="730"/>
      <c r="O14" s="730"/>
      <c r="P14" s="748"/>
      <c r="U14" s="165"/>
      <c r="V14" s="165"/>
    </row>
    <row r="15" spans="1:22" ht="25.5" customHeight="1" x14ac:dyDescent="0.3">
      <c r="A15" s="264">
        <f t="shared" si="2"/>
        <v>12</v>
      </c>
      <c r="B15" s="323"/>
      <c r="C15" s="259"/>
      <c r="D15" s="324"/>
      <c r="E15" s="318"/>
      <c r="F15" s="318"/>
      <c r="G15" s="318"/>
      <c r="H15" s="260"/>
      <c r="I15" s="325"/>
      <c r="J15" s="249" t="str">
        <f>IFERROR(I15/(VLOOKUP(H15,Summary!$A$60:$C$76,2,FALSE))," ")</f>
        <v xml:space="preserve"> </v>
      </c>
      <c r="K15" s="220" t="str">
        <f t="shared" si="3"/>
        <v xml:space="preserve"> </v>
      </c>
      <c r="L15" s="221" t="str">
        <f t="shared" si="4"/>
        <v>date not completed</v>
      </c>
      <c r="M15" s="222"/>
      <c r="N15" s="730"/>
      <c r="O15" s="730"/>
      <c r="P15" s="748"/>
      <c r="U15" s="165"/>
      <c r="V15" s="165"/>
    </row>
    <row r="16" spans="1:22" ht="25.5" customHeight="1" x14ac:dyDescent="0.3">
      <c r="A16" s="264">
        <f t="shared" si="2"/>
        <v>13</v>
      </c>
      <c r="B16" s="323"/>
      <c r="C16" s="259"/>
      <c r="D16" s="324"/>
      <c r="E16" s="318"/>
      <c r="F16" s="318"/>
      <c r="G16" s="318"/>
      <c r="H16" s="260"/>
      <c r="I16" s="325"/>
      <c r="J16" s="249" t="str">
        <f>IFERROR(I16/(VLOOKUP(H16,Summary!$A$60:$C$76,2,FALSE))," ")</f>
        <v xml:space="preserve"> </v>
      </c>
      <c r="K16" s="220" t="str">
        <f t="shared" si="3"/>
        <v xml:space="preserve"> </v>
      </c>
      <c r="L16" s="221" t="str">
        <f t="shared" si="4"/>
        <v>date not completed</v>
      </c>
      <c r="M16" s="222"/>
      <c r="N16" s="730"/>
      <c r="O16" s="730"/>
      <c r="P16" s="748"/>
      <c r="U16" s="165"/>
      <c r="V16" s="165"/>
    </row>
    <row r="17" spans="1:22" ht="25.5" customHeight="1" x14ac:dyDescent="0.3">
      <c r="A17" s="264">
        <f t="shared" si="2"/>
        <v>14</v>
      </c>
      <c r="B17" s="323"/>
      <c r="C17" s="259"/>
      <c r="D17" s="324"/>
      <c r="E17" s="318"/>
      <c r="F17" s="318"/>
      <c r="G17" s="318"/>
      <c r="H17" s="260"/>
      <c r="I17" s="325"/>
      <c r="J17" s="249" t="str">
        <f>IFERROR(I17/(VLOOKUP(H17,Summary!$A$60:$C$76,2,FALSE))," ")</f>
        <v xml:space="preserve"> </v>
      </c>
      <c r="K17" s="220" t="str">
        <f t="shared" si="3"/>
        <v xml:space="preserve"> </v>
      </c>
      <c r="L17" s="221" t="str">
        <f t="shared" si="4"/>
        <v>date not completed</v>
      </c>
      <c r="M17" s="222"/>
      <c r="N17" s="730"/>
      <c r="O17" s="730"/>
      <c r="P17" s="748"/>
      <c r="U17" s="165"/>
      <c r="V17" s="165"/>
    </row>
    <row r="18" spans="1:22" ht="25.5" customHeight="1" x14ac:dyDescent="0.3">
      <c r="A18" s="264">
        <f t="shared" si="2"/>
        <v>15</v>
      </c>
      <c r="B18" s="323"/>
      <c r="C18" s="259"/>
      <c r="D18" s="324"/>
      <c r="E18" s="318"/>
      <c r="F18" s="318"/>
      <c r="G18" s="318"/>
      <c r="H18" s="260"/>
      <c r="I18" s="325"/>
      <c r="J18" s="249" t="str">
        <f>IFERROR(I18/(VLOOKUP(H18,Summary!$A$60:$C$76,2,FALSE))," ")</f>
        <v xml:space="preserve"> </v>
      </c>
      <c r="K18" s="220" t="str">
        <f t="shared" si="3"/>
        <v xml:space="preserve"> </v>
      </c>
      <c r="L18" s="221" t="str">
        <f t="shared" si="4"/>
        <v>date not completed</v>
      </c>
      <c r="M18" s="222"/>
      <c r="N18" s="730"/>
      <c r="O18" s="730"/>
      <c r="P18" s="748"/>
      <c r="U18" s="165"/>
      <c r="V18" s="165"/>
    </row>
    <row r="19" spans="1:22" ht="25.5" customHeight="1" x14ac:dyDescent="0.3">
      <c r="A19" s="264">
        <f t="shared" si="2"/>
        <v>16</v>
      </c>
      <c r="B19" s="323"/>
      <c r="C19" s="259"/>
      <c r="D19" s="324"/>
      <c r="E19" s="318"/>
      <c r="F19" s="318"/>
      <c r="G19" s="318"/>
      <c r="H19" s="260"/>
      <c r="I19" s="325"/>
      <c r="J19" s="249" t="str">
        <f>IFERROR(I19/(VLOOKUP(H19,Summary!$A$60:$C$76,2,FALSE))," ")</f>
        <v xml:space="preserve"> </v>
      </c>
      <c r="K19" s="220" t="str">
        <f t="shared" si="3"/>
        <v xml:space="preserve"> </v>
      </c>
      <c r="L19" s="221" t="str">
        <f t="shared" si="4"/>
        <v>date not completed</v>
      </c>
      <c r="M19" s="222"/>
      <c r="N19" s="730"/>
      <c r="O19" s="730"/>
      <c r="P19" s="748"/>
      <c r="U19" s="165"/>
      <c r="V19" s="165"/>
    </row>
    <row r="20" spans="1:22" ht="25.5" customHeight="1" x14ac:dyDescent="0.3">
      <c r="A20" s="264">
        <f t="shared" si="2"/>
        <v>17</v>
      </c>
      <c r="B20" s="323"/>
      <c r="C20" s="259"/>
      <c r="D20" s="324"/>
      <c r="E20" s="318"/>
      <c r="F20" s="318"/>
      <c r="G20" s="318"/>
      <c r="H20" s="260"/>
      <c r="I20" s="325"/>
      <c r="J20" s="249" t="str">
        <f>IFERROR(I20/(VLOOKUP(H20,Summary!$A$60:$C$76,2,FALSE))," ")</f>
        <v xml:space="preserve"> </v>
      </c>
      <c r="K20" s="220" t="str">
        <f t="shared" si="3"/>
        <v xml:space="preserve"> </v>
      </c>
      <c r="L20" s="221" t="str">
        <f t="shared" si="4"/>
        <v>date not completed</v>
      </c>
      <c r="M20" s="222"/>
      <c r="N20" s="730"/>
      <c r="O20" s="730"/>
      <c r="P20" s="748"/>
      <c r="U20" s="165"/>
      <c r="V20" s="165"/>
    </row>
    <row r="21" spans="1:22" ht="25.5" customHeight="1" x14ac:dyDescent="0.3">
      <c r="A21" s="264">
        <f t="shared" si="2"/>
        <v>18</v>
      </c>
      <c r="B21" s="323"/>
      <c r="C21" s="259"/>
      <c r="D21" s="324"/>
      <c r="E21" s="318"/>
      <c r="F21" s="318"/>
      <c r="G21" s="318"/>
      <c r="H21" s="260"/>
      <c r="I21" s="325"/>
      <c r="J21" s="249" t="str">
        <f>IFERROR(I21/(VLOOKUP(H21,Summary!$A$60:$C$76,2,FALSE))," ")</f>
        <v xml:space="preserve"> </v>
      </c>
      <c r="K21" s="220" t="str">
        <f t="shared" si="3"/>
        <v xml:space="preserve"> </v>
      </c>
      <c r="L21" s="221" t="str">
        <f t="shared" si="4"/>
        <v>date not completed</v>
      </c>
      <c r="M21" s="222"/>
      <c r="N21" s="730"/>
      <c r="O21" s="730"/>
      <c r="P21" s="748"/>
      <c r="U21" s="165"/>
      <c r="V21" s="165"/>
    </row>
    <row r="22" spans="1:22" ht="25.5" customHeight="1" x14ac:dyDescent="0.3">
      <c r="A22" s="264">
        <f t="shared" si="2"/>
        <v>19</v>
      </c>
      <c r="B22" s="323"/>
      <c r="C22" s="259"/>
      <c r="D22" s="324"/>
      <c r="E22" s="318"/>
      <c r="F22" s="318"/>
      <c r="G22" s="318"/>
      <c r="H22" s="260"/>
      <c r="I22" s="325"/>
      <c r="J22" s="249" t="str">
        <f>IFERROR(I22/(VLOOKUP(H22,Summary!$A$60:$C$76,2,FALSE))," ")</f>
        <v xml:space="preserve"> </v>
      </c>
      <c r="K22" s="220" t="str">
        <f t="shared" si="3"/>
        <v xml:space="preserve"> </v>
      </c>
      <c r="L22" s="221" t="str">
        <f t="shared" si="4"/>
        <v>date not completed</v>
      </c>
      <c r="M22" s="222"/>
      <c r="N22" s="730"/>
      <c r="O22" s="730"/>
      <c r="P22" s="748"/>
      <c r="U22" s="165"/>
      <c r="V22" s="165"/>
    </row>
    <row r="23" spans="1:22" ht="25.5" customHeight="1" x14ac:dyDescent="0.3">
      <c r="A23" s="264">
        <f t="shared" si="2"/>
        <v>20</v>
      </c>
      <c r="B23" s="323"/>
      <c r="C23" s="259"/>
      <c r="D23" s="324"/>
      <c r="E23" s="318"/>
      <c r="F23" s="318"/>
      <c r="G23" s="318"/>
      <c r="H23" s="260"/>
      <c r="I23" s="325"/>
      <c r="J23" s="249" t="str">
        <f>IFERROR(I23/(VLOOKUP(H23,Summary!$A$60:$C$76,2,FALSE))," ")</f>
        <v xml:space="preserve"> </v>
      </c>
      <c r="K23" s="220" t="str">
        <f t="shared" si="3"/>
        <v xml:space="preserve"> </v>
      </c>
      <c r="L23" s="221" t="str">
        <f t="shared" si="4"/>
        <v>date not completed</v>
      </c>
      <c r="M23" s="222"/>
      <c r="N23" s="730"/>
      <c r="O23" s="730"/>
      <c r="P23" s="748"/>
      <c r="U23" s="165"/>
      <c r="V23" s="165"/>
    </row>
    <row r="24" spans="1:22" ht="25.5" customHeight="1" x14ac:dyDescent="0.3">
      <c r="A24" s="264">
        <f t="shared" si="2"/>
        <v>21</v>
      </c>
      <c r="B24" s="323"/>
      <c r="C24" s="259"/>
      <c r="D24" s="324"/>
      <c r="E24" s="318"/>
      <c r="F24" s="318"/>
      <c r="G24" s="318"/>
      <c r="H24" s="260"/>
      <c r="I24" s="325"/>
      <c r="J24" s="249" t="str">
        <f>IFERROR(I24/(VLOOKUP(H24,Summary!$A$60:$C$76,2,FALSE))," ")</f>
        <v xml:space="preserve"> </v>
      </c>
      <c r="K24" s="220" t="str">
        <f t="shared" si="3"/>
        <v xml:space="preserve"> </v>
      </c>
      <c r="L24" s="221" t="str">
        <f t="shared" si="4"/>
        <v>date not completed</v>
      </c>
      <c r="M24" s="222"/>
      <c r="N24" s="730"/>
      <c r="O24" s="730"/>
      <c r="P24" s="748"/>
      <c r="U24" s="165"/>
      <c r="V24" s="165"/>
    </row>
    <row r="25" spans="1:22" ht="25.5" customHeight="1" x14ac:dyDescent="0.3">
      <c r="A25" s="264">
        <f t="shared" si="2"/>
        <v>22</v>
      </c>
      <c r="B25" s="323"/>
      <c r="C25" s="259"/>
      <c r="D25" s="324"/>
      <c r="E25" s="318"/>
      <c r="F25" s="318"/>
      <c r="G25" s="318"/>
      <c r="H25" s="260"/>
      <c r="I25" s="325"/>
      <c r="J25" s="249" t="str">
        <f>IFERROR(I25/(VLOOKUP(H25,Summary!$A$60:$C$76,2,FALSE))," ")</f>
        <v xml:space="preserve"> </v>
      </c>
      <c r="K25" s="220" t="str">
        <f t="shared" si="3"/>
        <v xml:space="preserve"> </v>
      </c>
      <c r="L25" s="221" t="str">
        <f t="shared" si="4"/>
        <v>date not completed</v>
      </c>
      <c r="M25" s="222"/>
      <c r="N25" s="730"/>
      <c r="O25" s="730"/>
      <c r="P25" s="748"/>
      <c r="U25" s="165"/>
      <c r="V25" s="165"/>
    </row>
    <row r="26" spans="1:22" ht="25.5" customHeight="1" x14ac:dyDescent="0.3">
      <c r="A26" s="264">
        <f t="shared" si="2"/>
        <v>23</v>
      </c>
      <c r="B26" s="323"/>
      <c r="C26" s="259"/>
      <c r="D26" s="324"/>
      <c r="E26" s="318"/>
      <c r="F26" s="318"/>
      <c r="G26" s="318"/>
      <c r="H26" s="260"/>
      <c r="I26" s="325"/>
      <c r="J26" s="249" t="str">
        <f>IFERROR(I26/(VLOOKUP(H26,Summary!$A$60:$C$76,2,FALSE))," ")</f>
        <v xml:space="preserve"> </v>
      </c>
      <c r="K26" s="220" t="str">
        <f t="shared" si="3"/>
        <v xml:space="preserve"> </v>
      </c>
      <c r="L26" s="221" t="str">
        <f t="shared" si="4"/>
        <v>date not completed</v>
      </c>
      <c r="M26" s="222"/>
      <c r="N26" s="730"/>
      <c r="O26" s="730"/>
      <c r="P26" s="748"/>
      <c r="U26" s="165"/>
      <c r="V26" s="165"/>
    </row>
    <row r="27" spans="1:22" ht="25.5" customHeight="1" x14ac:dyDescent="0.3">
      <c r="A27" s="264">
        <f t="shared" si="2"/>
        <v>24</v>
      </c>
      <c r="B27" s="323"/>
      <c r="C27" s="259"/>
      <c r="D27" s="324"/>
      <c r="E27" s="318"/>
      <c r="F27" s="318"/>
      <c r="G27" s="318"/>
      <c r="H27" s="260"/>
      <c r="I27" s="325"/>
      <c r="J27" s="249" t="str">
        <f>IFERROR(I27/(VLOOKUP(H27,Summary!$A$60:$C$76,2,FALSE))," ")</f>
        <v xml:space="preserve"> </v>
      </c>
      <c r="K27" s="220" t="str">
        <f t="shared" si="3"/>
        <v xml:space="preserve"> </v>
      </c>
      <c r="L27" s="221" t="str">
        <f t="shared" si="4"/>
        <v>date not completed</v>
      </c>
      <c r="M27" s="222"/>
      <c r="N27" s="730"/>
      <c r="O27" s="730"/>
      <c r="P27" s="748"/>
      <c r="U27" s="165"/>
      <c r="V27" s="165"/>
    </row>
    <row r="28" spans="1:22" ht="25.5" customHeight="1" x14ac:dyDescent="0.3">
      <c r="A28" s="264">
        <f t="shared" si="2"/>
        <v>25</v>
      </c>
      <c r="B28" s="323"/>
      <c r="C28" s="259"/>
      <c r="D28" s="324"/>
      <c r="E28" s="318"/>
      <c r="F28" s="318"/>
      <c r="G28" s="318"/>
      <c r="H28" s="260"/>
      <c r="I28" s="325"/>
      <c r="J28" s="249" t="str">
        <f>IFERROR(I28/(VLOOKUP(H28,Summary!$A$60:$C$76,2,FALSE))," ")</f>
        <v xml:space="preserve"> </v>
      </c>
      <c r="K28" s="220" t="str">
        <f t="shared" si="3"/>
        <v xml:space="preserve"> </v>
      </c>
      <c r="L28" s="221" t="str">
        <f t="shared" si="4"/>
        <v>date not completed</v>
      </c>
      <c r="M28" s="222"/>
      <c r="N28" s="730"/>
      <c r="O28" s="730"/>
      <c r="P28" s="748"/>
      <c r="U28" s="165"/>
      <c r="V28" s="165"/>
    </row>
    <row r="29" spans="1:22" ht="25.5" customHeight="1" x14ac:dyDescent="0.3">
      <c r="A29" s="264">
        <f t="shared" si="2"/>
        <v>26</v>
      </c>
      <c r="B29" s="323"/>
      <c r="C29" s="259"/>
      <c r="D29" s="324"/>
      <c r="E29" s="318"/>
      <c r="F29" s="318"/>
      <c r="G29" s="318"/>
      <c r="H29" s="260"/>
      <c r="I29" s="325"/>
      <c r="J29" s="249" t="str">
        <f>IFERROR(I29/(VLOOKUP(H29,Summary!$A$60:$C$76,2,FALSE))," ")</f>
        <v xml:space="preserve"> </v>
      </c>
      <c r="K29" s="220" t="str">
        <f t="shared" si="3"/>
        <v xml:space="preserve"> </v>
      </c>
      <c r="L29" s="221" t="str">
        <f t="shared" si="4"/>
        <v>date not completed</v>
      </c>
      <c r="M29" s="222"/>
      <c r="N29" s="730"/>
      <c r="O29" s="730"/>
      <c r="P29" s="748"/>
      <c r="U29" s="165"/>
      <c r="V29" s="165"/>
    </row>
    <row r="30" spans="1:22" ht="25.5" customHeight="1" x14ac:dyDescent="0.3">
      <c r="A30" s="264">
        <f t="shared" si="2"/>
        <v>27</v>
      </c>
      <c r="B30" s="323"/>
      <c r="C30" s="259"/>
      <c r="D30" s="324"/>
      <c r="E30" s="318"/>
      <c r="F30" s="318"/>
      <c r="G30" s="318"/>
      <c r="H30" s="260"/>
      <c r="I30" s="325"/>
      <c r="J30" s="249" t="str">
        <f>IFERROR(I30/(VLOOKUP(H30,Summary!$A$60:$C$76,2,FALSE))," ")</f>
        <v xml:space="preserve"> </v>
      </c>
      <c r="K30" s="220" t="str">
        <f t="shared" si="3"/>
        <v xml:space="preserve"> </v>
      </c>
      <c r="L30" s="221" t="str">
        <f t="shared" si="4"/>
        <v>date not completed</v>
      </c>
      <c r="M30" s="222"/>
      <c r="N30" s="730"/>
      <c r="O30" s="730"/>
      <c r="P30" s="748"/>
      <c r="U30" s="165"/>
      <c r="V30" s="165"/>
    </row>
    <row r="31" spans="1:22" ht="25.5" customHeight="1" x14ac:dyDescent="0.3">
      <c r="A31" s="264">
        <f t="shared" si="2"/>
        <v>28</v>
      </c>
      <c r="B31" s="323"/>
      <c r="C31" s="259"/>
      <c r="D31" s="324"/>
      <c r="E31" s="318"/>
      <c r="F31" s="318"/>
      <c r="G31" s="318"/>
      <c r="H31" s="260"/>
      <c r="I31" s="325"/>
      <c r="J31" s="249" t="str">
        <f>IFERROR(I31/(VLOOKUP(H31,Summary!$A$60:$C$76,2,FALSE))," ")</f>
        <v xml:space="preserve"> </v>
      </c>
      <c r="K31" s="220" t="str">
        <f t="shared" si="3"/>
        <v xml:space="preserve"> </v>
      </c>
      <c r="L31" s="221" t="str">
        <f t="shared" si="4"/>
        <v>date not completed</v>
      </c>
      <c r="M31" s="222"/>
      <c r="N31" s="730"/>
      <c r="O31" s="730"/>
      <c r="P31" s="748"/>
      <c r="U31" s="165"/>
      <c r="V31" s="165"/>
    </row>
    <row r="32" spans="1:22" ht="25.5" customHeight="1" x14ac:dyDescent="0.3">
      <c r="A32" s="264">
        <f t="shared" si="2"/>
        <v>29</v>
      </c>
      <c r="B32" s="323"/>
      <c r="C32" s="259"/>
      <c r="D32" s="324"/>
      <c r="E32" s="318"/>
      <c r="F32" s="318"/>
      <c r="G32" s="318"/>
      <c r="H32" s="260"/>
      <c r="I32" s="325"/>
      <c r="J32" s="249" t="str">
        <f>IFERROR(I32/(VLOOKUP(H32,Summary!$A$60:$C$76,2,FALSE))," ")</f>
        <v xml:space="preserve"> </v>
      </c>
      <c r="K32" s="220" t="str">
        <f t="shared" si="3"/>
        <v xml:space="preserve"> </v>
      </c>
      <c r="L32" s="221" t="str">
        <f t="shared" si="4"/>
        <v>date not completed</v>
      </c>
      <c r="M32" s="222"/>
      <c r="N32" s="730"/>
      <c r="O32" s="730"/>
      <c r="P32" s="748"/>
      <c r="U32" s="165"/>
      <c r="V32" s="165"/>
    </row>
    <row r="33" spans="1:22" ht="25.5" customHeight="1" x14ac:dyDescent="0.3">
      <c r="A33" s="264">
        <f t="shared" si="2"/>
        <v>30</v>
      </c>
      <c r="B33" s="323"/>
      <c r="C33" s="259"/>
      <c r="D33" s="324"/>
      <c r="E33" s="318"/>
      <c r="F33" s="318"/>
      <c r="G33" s="318"/>
      <c r="H33" s="260"/>
      <c r="I33" s="325"/>
      <c r="J33" s="249" t="str">
        <f>IFERROR(I33/(VLOOKUP(H33,Summary!$A$60:$C$76,2,FALSE))," ")</f>
        <v xml:space="preserve"> </v>
      </c>
      <c r="K33" s="220" t="str">
        <f t="shared" si="3"/>
        <v xml:space="preserve"> </v>
      </c>
      <c r="L33" s="221" t="str">
        <f t="shared" si="4"/>
        <v>date not completed</v>
      </c>
      <c r="M33" s="222"/>
      <c r="N33" s="730"/>
      <c r="O33" s="730"/>
      <c r="P33" s="748"/>
      <c r="U33" s="165"/>
      <c r="V33" s="165"/>
    </row>
    <row r="34" spans="1:22" ht="25.5" customHeight="1" x14ac:dyDescent="0.3">
      <c r="A34" s="264">
        <f t="shared" si="2"/>
        <v>31</v>
      </c>
      <c r="B34" s="323"/>
      <c r="C34" s="259"/>
      <c r="D34" s="324"/>
      <c r="E34" s="318"/>
      <c r="F34" s="318"/>
      <c r="G34" s="318"/>
      <c r="H34" s="260"/>
      <c r="I34" s="325"/>
      <c r="J34" s="249" t="str">
        <f>IFERROR(I34/(VLOOKUP(H34,Summary!$A$60:$C$76,2,FALSE))," ")</f>
        <v xml:space="preserve"> </v>
      </c>
      <c r="K34" s="220" t="str">
        <f t="shared" si="3"/>
        <v xml:space="preserve"> </v>
      </c>
      <c r="L34" s="221" t="str">
        <f t="shared" si="4"/>
        <v>date not completed</v>
      </c>
      <c r="M34" s="222"/>
      <c r="N34" s="730"/>
      <c r="O34" s="730"/>
      <c r="P34" s="748"/>
      <c r="U34" s="165"/>
      <c r="V34" s="165"/>
    </row>
    <row r="35" spans="1:22" ht="25.5" customHeight="1" x14ac:dyDescent="0.3">
      <c r="A35" s="264">
        <f t="shared" si="2"/>
        <v>32</v>
      </c>
      <c r="B35" s="323"/>
      <c r="C35" s="259"/>
      <c r="D35" s="324"/>
      <c r="E35" s="318"/>
      <c r="F35" s="318"/>
      <c r="G35" s="318"/>
      <c r="H35" s="260"/>
      <c r="I35" s="325"/>
      <c r="J35" s="249" t="str">
        <f>IFERROR(I35/(VLOOKUP(H35,Summary!$A$60:$C$76,2,FALSE))," ")</f>
        <v xml:space="preserve"> </v>
      </c>
      <c r="K35" s="220" t="str">
        <f t="shared" si="3"/>
        <v xml:space="preserve"> </v>
      </c>
      <c r="L35" s="221" t="str">
        <f t="shared" si="4"/>
        <v>date not completed</v>
      </c>
      <c r="M35" s="222"/>
      <c r="N35" s="730"/>
      <c r="O35" s="730"/>
      <c r="P35" s="748"/>
      <c r="U35" s="165"/>
      <c r="V35" s="165"/>
    </row>
    <row r="36" spans="1:22" ht="25.5" customHeight="1" x14ac:dyDescent="0.3">
      <c r="A36" s="264">
        <f t="shared" si="2"/>
        <v>33</v>
      </c>
      <c r="B36" s="323"/>
      <c r="C36" s="259"/>
      <c r="D36" s="324"/>
      <c r="E36" s="318"/>
      <c r="F36" s="318"/>
      <c r="G36" s="318"/>
      <c r="H36" s="260"/>
      <c r="I36" s="325"/>
      <c r="J36" s="249" t="str">
        <f>IFERROR(I36/(VLOOKUP(H36,Summary!$A$60:$C$76,2,FALSE))," ")</f>
        <v xml:space="preserve"> </v>
      </c>
      <c r="K36" s="220" t="str">
        <f t="shared" si="3"/>
        <v xml:space="preserve"> </v>
      </c>
      <c r="L36" s="221" t="str">
        <f t="shared" si="4"/>
        <v>date not completed</v>
      </c>
      <c r="M36" s="222"/>
      <c r="N36" s="730"/>
      <c r="O36" s="730"/>
      <c r="P36" s="748"/>
      <c r="U36" s="165"/>
      <c r="V36" s="165"/>
    </row>
    <row r="37" spans="1:22" ht="25.5" customHeight="1" x14ac:dyDescent="0.3">
      <c r="A37" s="264">
        <f t="shared" si="2"/>
        <v>34</v>
      </c>
      <c r="B37" s="323"/>
      <c r="C37" s="259"/>
      <c r="D37" s="324"/>
      <c r="E37" s="318"/>
      <c r="F37" s="318"/>
      <c r="G37" s="318"/>
      <c r="H37" s="260"/>
      <c r="I37" s="325"/>
      <c r="J37" s="249" t="str">
        <f>IFERROR(I37/(VLOOKUP(H37,Summary!$A$60:$C$76,2,FALSE))," ")</f>
        <v xml:space="preserve"> </v>
      </c>
      <c r="K37" s="220" t="str">
        <f t="shared" si="3"/>
        <v xml:space="preserve"> </v>
      </c>
      <c r="L37" s="221" t="str">
        <f t="shared" si="4"/>
        <v>date not completed</v>
      </c>
      <c r="M37" s="222"/>
      <c r="N37" s="730"/>
      <c r="O37" s="730"/>
      <c r="P37" s="748"/>
      <c r="U37" s="165"/>
      <c r="V37" s="165"/>
    </row>
    <row r="38" spans="1:22" ht="25.5" customHeight="1" x14ac:dyDescent="0.3">
      <c r="A38" s="264">
        <f t="shared" si="2"/>
        <v>35</v>
      </c>
      <c r="B38" s="323"/>
      <c r="C38" s="259"/>
      <c r="D38" s="324"/>
      <c r="E38" s="318"/>
      <c r="F38" s="318"/>
      <c r="G38" s="318"/>
      <c r="H38" s="260"/>
      <c r="I38" s="325"/>
      <c r="J38" s="249" t="str">
        <f>IFERROR(I38/(VLOOKUP(H38,Summary!$A$60:$C$76,2,FALSE))," ")</f>
        <v xml:space="preserve"> </v>
      </c>
      <c r="K38" s="220" t="str">
        <f t="shared" si="3"/>
        <v xml:space="preserve"> </v>
      </c>
      <c r="L38" s="221" t="str">
        <f t="shared" si="4"/>
        <v>date not completed</v>
      </c>
      <c r="M38" s="222"/>
      <c r="N38" s="730"/>
      <c r="O38" s="730"/>
      <c r="P38" s="748"/>
      <c r="U38" s="165"/>
      <c r="V38" s="165"/>
    </row>
    <row r="39" spans="1:22" ht="25.5" customHeight="1" x14ac:dyDescent="0.3">
      <c r="A39" s="264">
        <f t="shared" si="2"/>
        <v>36</v>
      </c>
      <c r="B39" s="323"/>
      <c r="C39" s="259"/>
      <c r="D39" s="324"/>
      <c r="E39" s="318"/>
      <c r="F39" s="318"/>
      <c r="G39" s="318"/>
      <c r="H39" s="260"/>
      <c r="I39" s="325"/>
      <c r="J39" s="249" t="str">
        <f>IFERROR(I39/(VLOOKUP(H39,Summary!$A$60:$C$76,2,FALSE))," ")</f>
        <v xml:space="preserve"> </v>
      </c>
      <c r="K39" s="220" t="str">
        <f t="shared" si="3"/>
        <v xml:space="preserve"> </v>
      </c>
      <c r="L39" s="221" t="str">
        <f t="shared" si="4"/>
        <v>date not completed</v>
      </c>
      <c r="M39" s="222"/>
      <c r="N39" s="730"/>
      <c r="O39" s="730"/>
      <c r="P39" s="748"/>
      <c r="U39" s="165"/>
      <c r="V39" s="165"/>
    </row>
    <row r="40" spans="1:22" ht="25.5" customHeight="1" x14ac:dyDescent="0.3">
      <c r="A40" s="264">
        <f t="shared" si="2"/>
        <v>37</v>
      </c>
      <c r="B40" s="323"/>
      <c r="C40" s="259"/>
      <c r="D40" s="324"/>
      <c r="E40" s="318"/>
      <c r="F40" s="318"/>
      <c r="G40" s="318"/>
      <c r="H40" s="260"/>
      <c r="I40" s="325"/>
      <c r="J40" s="249" t="str">
        <f>IFERROR(I40/(VLOOKUP(H40,Summary!$A$60:$C$76,2,FALSE))," ")</f>
        <v xml:space="preserve"> </v>
      </c>
      <c r="K40" s="220" t="str">
        <f t="shared" si="3"/>
        <v xml:space="preserve"> </v>
      </c>
      <c r="L40" s="221" t="str">
        <f t="shared" si="4"/>
        <v>date not completed</v>
      </c>
      <c r="M40" s="222"/>
      <c r="N40" s="730"/>
      <c r="O40" s="730"/>
      <c r="P40" s="748"/>
      <c r="U40" s="165"/>
      <c r="V40" s="165"/>
    </row>
    <row r="41" spans="1:22" ht="25.5" customHeight="1" x14ac:dyDescent="0.3">
      <c r="A41" s="264">
        <f t="shared" si="2"/>
        <v>38</v>
      </c>
      <c r="B41" s="323"/>
      <c r="C41" s="259"/>
      <c r="D41" s="324"/>
      <c r="E41" s="318"/>
      <c r="F41" s="318"/>
      <c r="G41" s="318"/>
      <c r="H41" s="260"/>
      <c r="I41" s="325"/>
      <c r="J41" s="249" t="str">
        <f>IFERROR(I41/(VLOOKUP(H41,Summary!$A$60:$C$76,2,FALSE))," ")</f>
        <v xml:space="preserve"> </v>
      </c>
      <c r="K41" s="220" t="str">
        <f t="shared" si="3"/>
        <v xml:space="preserve"> </v>
      </c>
      <c r="L41" s="221" t="str">
        <f t="shared" si="4"/>
        <v>date not completed</v>
      </c>
      <c r="M41" s="222"/>
      <c r="N41" s="730"/>
      <c r="O41" s="730"/>
      <c r="P41" s="748"/>
      <c r="U41" s="165"/>
      <c r="V41" s="165"/>
    </row>
    <row r="42" spans="1:22" ht="25.5" customHeight="1" x14ac:dyDescent="0.3">
      <c r="A42" s="264">
        <f t="shared" si="2"/>
        <v>39</v>
      </c>
      <c r="B42" s="323"/>
      <c r="C42" s="259"/>
      <c r="D42" s="324"/>
      <c r="E42" s="318"/>
      <c r="F42" s="318"/>
      <c r="G42" s="318"/>
      <c r="H42" s="260"/>
      <c r="I42" s="325"/>
      <c r="J42" s="249" t="str">
        <f>IFERROR(I42/(VLOOKUP(H42,Summary!$A$60:$C$76,2,FALSE))," ")</f>
        <v xml:space="preserve"> </v>
      </c>
      <c r="K42" s="220" t="str">
        <f t="shared" si="3"/>
        <v xml:space="preserve"> </v>
      </c>
      <c r="L42" s="221" t="str">
        <f t="shared" si="4"/>
        <v>date not completed</v>
      </c>
      <c r="M42" s="222"/>
      <c r="N42" s="730"/>
      <c r="O42" s="730"/>
      <c r="P42" s="748"/>
      <c r="U42" s="165"/>
      <c r="V42" s="165"/>
    </row>
    <row r="43" spans="1:22" ht="25.5" customHeight="1" x14ac:dyDescent="0.3">
      <c r="A43" s="264">
        <f t="shared" si="2"/>
        <v>40</v>
      </c>
      <c r="B43" s="323"/>
      <c r="C43" s="259"/>
      <c r="D43" s="324"/>
      <c r="E43" s="318"/>
      <c r="F43" s="318"/>
      <c r="G43" s="318"/>
      <c r="H43" s="260"/>
      <c r="I43" s="325"/>
      <c r="J43" s="249" t="str">
        <f>IFERROR(I43/(VLOOKUP(H43,Summary!$A$60:$C$76,2,FALSE))," ")</f>
        <v xml:space="preserve"> </v>
      </c>
      <c r="K43" s="220" t="str">
        <f t="shared" si="3"/>
        <v xml:space="preserve"> </v>
      </c>
      <c r="L43" s="221" t="str">
        <f t="shared" si="4"/>
        <v>date not completed</v>
      </c>
      <c r="M43" s="222"/>
      <c r="N43" s="730"/>
      <c r="O43" s="730"/>
      <c r="P43" s="748"/>
      <c r="U43" s="165"/>
      <c r="V43" s="165"/>
    </row>
    <row r="44" spans="1:22" ht="25.5" customHeight="1" x14ac:dyDescent="0.3">
      <c r="A44" s="264">
        <f t="shared" si="2"/>
        <v>41</v>
      </c>
      <c r="B44" s="323"/>
      <c r="C44" s="259"/>
      <c r="D44" s="324"/>
      <c r="E44" s="318"/>
      <c r="F44" s="318"/>
      <c r="G44" s="318"/>
      <c r="H44" s="260"/>
      <c r="I44" s="325"/>
      <c r="J44" s="249" t="str">
        <f>IFERROR(I44/(VLOOKUP(H44,Summary!$A$60:$C$76,2,FALSE))," ")</f>
        <v xml:space="preserve"> </v>
      </c>
      <c r="K44" s="220" t="str">
        <f t="shared" si="3"/>
        <v xml:space="preserve"> </v>
      </c>
      <c r="L44" s="221" t="str">
        <f t="shared" si="4"/>
        <v>date not completed</v>
      </c>
      <c r="M44" s="222"/>
      <c r="N44" s="730"/>
      <c r="O44" s="730"/>
      <c r="P44" s="748"/>
      <c r="U44" s="165"/>
      <c r="V44" s="165"/>
    </row>
    <row r="45" spans="1:22" ht="25.5" customHeight="1" x14ac:dyDescent="0.3">
      <c r="A45" s="264">
        <f t="shared" si="2"/>
        <v>42</v>
      </c>
      <c r="B45" s="323"/>
      <c r="C45" s="259"/>
      <c r="D45" s="324"/>
      <c r="E45" s="318"/>
      <c r="F45" s="318"/>
      <c r="G45" s="318"/>
      <c r="H45" s="260"/>
      <c r="I45" s="325"/>
      <c r="J45" s="249" t="str">
        <f>IFERROR(I45/(VLOOKUP(H45,Summary!$A$60:$C$76,2,FALSE))," ")</f>
        <v xml:space="preserve"> </v>
      </c>
      <c r="K45" s="220" t="str">
        <f t="shared" si="3"/>
        <v xml:space="preserve"> </v>
      </c>
      <c r="L45" s="221" t="str">
        <f t="shared" si="4"/>
        <v>date not completed</v>
      </c>
      <c r="M45" s="222"/>
      <c r="N45" s="730"/>
      <c r="O45" s="730"/>
      <c r="P45" s="748"/>
      <c r="U45" s="165"/>
      <c r="V45" s="165"/>
    </row>
    <row r="46" spans="1:22" ht="25.5" customHeight="1" x14ac:dyDescent="0.3">
      <c r="A46" s="264">
        <f t="shared" si="2"/>
        <v>43</v>
      </c>
      <c r="B46" s="323"/>
      <c r="C46" s="259"/>
      <c r="D46" s="324"/>
      <c r="E46" s="318"/>
      <c r="F46" s="318"/>
      <c r="G46" s="318"/>
      <c r="H46" s="260"/>
      <c r="I46" s="325"/>
      <c r="J46" s="249" t="str">
        <f>IFERROR(I46/(VLOOKUP(H46,Summary!$A$60:$C$76,2,FALSE))," ")</f>
        <v xml:space="preserve"> </v>
      </c>
      <c r="K46" s="220" t="str">
        <f t="shared" si="3"/>
        <v xml:space="preserve"> </v>
      </c>
      <c r="L46" s="221" t="str">
        <f t="shared" si="4"/>
        <v>date not completed</v>
      </c>
      <c r="M46" s="222"/>
      <c r="N46" s="730"/>
      <c r="O46" s="730"/>
      <c r="P46" s="748"/>
      <c r="U46" s="165"/>
      <c r="V46" s="165"/>
    </row>
    <row r="47" spans="1:22" ht="25.5" customHeight="1" x14ac:dyDescent="0.3">
      <c r="A47" s="264">
        <f t="shared" si="2"/>
        <v>44</v>
      </c>
      <c r="B47" s="323"/>
      <c r="C47" s="259"/>
      <c r="D47" s="324"/>
      <c r="E47" s="318"/>
      <c r="F47" s="318"/>
      <c r="G47" s="318"/>
      <c r="H47" s="260"/>
      <c r="I47" s="325"/>
      <c r="J47" s="249" t="str">
        <f>IFERROR(I47/(VLOOKUP(H47,Summary!$A$60:$C$76,2,FALSE))," ")</f>
        <v xml:space="preserve"> </v>
      </c>
      <c r="K47" s="220" t="str">
        <f t="shared" si="3"/>
        <v xml:space="preserve"> </v>
      </c>
      <c r="L47" s="221" t="str">
        <f t="shared" si="4"/>
        <v>date not completed</v>
      </c>
      <c r="M47" s="222"/>
      <c r="N47" s="730"/>
      <c r="O47" s="730"/>
      <c r="P47" s="748"/>
      <c r="U47" s="165"/>
      <c r="V47" s="165"/>
    </row>
    <row r="48" spans="1:22" ht="25.5" customHeight="1" x14ac:dyDescent="0.3">
      <c r="A48" s="264">
        <f t="shared" si="2"/>
        <v>45</v>
      </c>
      <c r="B48" s="323"/>
      <c r="C48" s="259"/>
      <c r="D48" s="324"/>
      <c r="E48" s="318"/>
      <c r="F48" s="318"/>
      <c r="G48" s="318"/>
      <c r="H48" s="260"/>
      <c r="I48" s="325"/>
      <c r="J48" s="249" t="str">
        <f>IFERROR(I48/(VLOOKUP(H48,Summary!$A$60:$C$76,2,FALSE))," ")</f>
        <v xml:space="preserve"> </v>
      </c>
      <c r="K48" s="220" t="str">
        <f t="shared" si="3"/>
        <v xml:space="preserve"> </v>
      </c>
      <c r="L48" s="221" t="str">
        <f t="shared" si="4"/>
        <v>date not completed</v>
      </c>
      <c r="M48" s="222"/>
      <c r="N48" s="730"/>
      <c r="O48" s="730"/>
      <c r="P48" s="748"/>
      <c r="U48" s="165"/>
      <c r="V48" s="165"/>
    </row>
    <row r="49" spans="1:22" ht="25.5" customHeight="1" x14ac:dyDescent="0.3">
      <c r="A49" s="264">
        <f t="shared" si="2"/>
        <v>46</v>
      </c>
      <c r="B49" s="323"/>
      <c r="C49" s="259"/>
      <c r="D49" s="324"/>
      <c r="E49" s="318"/>
      <c r="F49" s="318"/>
      <c r="G49" s="318"/>
      <c r="H49" s="260"/>
      <c r="I49" s="325"/>
      <c r="J49" s="249" t="str">
        <f>IFERROR(I49/(VLOOKUP(H49,Summary!$A$60:$C$76,2,FALSE))," ")</f>
        <v xml:space="preserve"> </v>
      </c>
      <c r="K49" s="220" t="str">
        <f t="shared" si="3"/>
        <v xml:space="preserve"> </v>
      </c>
      <c r="L49" s="221" t="str">
        <f t="shared" si="4"/>
        <v>date not completed</v>
      </c>
      <c r="M49" s="222"/>
      <c r="N49" s="730"/>
      <c r="O49" s="730"/>
      <c r="P49" s="748"/>
      <c r="U49" s="165"/>
      <c r="V49" s="165"/>
    </row>
    <row r="50" spans="1:22" ht="25.5" customHeight="1" x14ac:dyDescent="0.3">
      <c r="A50" s="264">
        <f t="shared" si="2"/>
        <v>47</v>
      </c>
      <c r="B50" s="323"/>
      <c r="C50" s="259"/>
      <c r="D50" s="324"/>
      <c r="E50" s="318"/>
      <c r="F50" s="318"/>
      <c r="G50" s="318"/>
      <c r="H50" s="260"/>
      <c r="I50" s="325"/>
      <c r="J50" s="249" t="str">
        <f>IFERROR(I50/(VLOOKUP(H50,Summary!$A$60:$C$76,2,FALSE))," ")</f>
        <v xml:space="preserve"> </v>
      </c>
      <c r="K50" s="220" t="str">
        <f t="shared" si="3"/>
        <v xml:space="preserve"> </v>
      </c>
      <c r="L50" s="221" t="str">
        <f t="shared" si="4"/>
        <v>date not completed</v>
      </c>
      <c r="M50" s="222"/>
      <c r="N50" s="730"/>
      <c r="O50" s="730"/>
      <c r="P50" s="748"/>
      <c r="U50" s="165"/>
      <c r="V50" s="165"/>
    </row>
    <row r="51" spans="1:22" ht="25.5" customHeight="1" x14ac:dyDescent="0.3">
      <c r="A51" s="264">
        <f t="shared" si="2"/>
        <v>48</v>
      </c>
      <c r="B51" s="323"/>
      <c r="C51" s="259"/>
      <c r="D51" s="324"/>
      <c r="E51" s="318"/>
      <c r="F51" s="318"/>
      <c r="G51" s="318"/>
      <c r="H51" s="260"/>
      <c r="I51" s="325"/>
      <c r="J51" s="249" t="str">
        <f>IFERROR(I51/(VLOOKUP(H51,Summary!$A$60:$C$76,2,FALSE))," ")</f>
        <v xml:space="preserve"> </v>
      </c>
      <c r="K51" s="220" t="str">
        <f t="shared" si="3"/>
        <v xml:space="preserve"> </v>
      </c>
      <c r="L51" s="221" t="str">
        <f t="shared" si="4"/>
        <v>date not completed</v>
      </c>
      <c r="M51" s="222"/>
      <c r="N51" s="730"/>
      <c r="O51" s="730"/>
      <c r="P51" s="748"/>
      <c r="U51" s="165"/>
      <c r="V51" s="165"/>
    </row>
    <row r="52" spans="1:22" ht="25.5" customHeight="1" x14ac:dyDescent="0.3">
      <c r="A52" s="264">
        <f t="shared" si="2"/>
        <v>49</v>
      </c>
      <c r="B52" s="323"/>
      <c r="C52" s="259"/>
      <c r="D52" s="324"/>
      <c r="E52" s="318"/>
      <c r="F52" s="318"/>
      <c r="G52" s="318"/>
      <c r="H52" s="260"/>
      <c r="I52" s="325"/>
      <c r="J52" s="249" t="str">
        <f>IFERROR(I52/(VLOOKUP(H52,Summary!$A$60:$C$76,2,FALSE))," ")</f>
        <v xml:space="preserve"> </v>
      </c>
      <c r="K52" s="220" t="str">
        <f t="shared" si="3"/>
        <v xml:space="preserve"> </v>
      </c>
      <c r="L52" s="221" t="str">
        <f t="shared" si="4"/>
        <v>date not completed</v>
      </c>
      <c r="M52" s="222"/>
      <c r="N52" s="730"/>
      <c r="O52" s="730"/>
      <c r="P52" s="748"/>
      <c r="U52" s="165"/>
      <c r="V52" s="165"/>
    </row>
    <row r="53" spans="1:22" ht="25.5" customHeight="1" x14ac:dyDescent="0.3">
      <c r="A53" s="264">
        <f t="shared" si="2"/>
        <v>50</v>
      </c>
      <c r="B53" s="323"/>
      <c r="C53" s="259"/>
      <c r="D53" s="324"/>
      <c r="E53" s="318"/>
      <c r="F53" s="318"/>
      <c r="G53" s="318"/>
      <c r="H53" s="260"/>
      <c r="I53" s="325"/>
      <c r="J53" s="249" t="str">
        <f>IFERROR(I53/(VLOOKUP(H53,Summary!$A$60:$C$76,2,FALSE))," ")</f>
        <v xml:space="preserve"> </v>
      </c>
      <c r="K53" s="220" t="str">
        <f t="shared" si="3"/>
        <v xml:space="preserve"> </v>
      </c>
      <c r="L53" s="221" t="str">
        <f t="shared" si="4"/>
        <v>date not completed</v>
      </c>
      <c r="M53" s="222"/>
      <c r="N53" s="730"/>
      <c r="O53" s="730"/>
      <c r="P53" s="748"/>
      <c r="U53" s="165"/>
      <c r="V53" s="165"/>
    </row>
    <row r="54" spans="1:22" ht="25.5" customHeight="1" x14ac:dyDescent="0.3">
      <c r="A54" s="264">
        <f t="shared" si="2"/>
        <v>51</v>
      </c>
      <c r="B54" s="323"/>
      <c r="C54" s="259"/>
      <c r="D54" s="324"/>
      <c r="E54" s="318"/>
      <c r="F54" s="318"/>
      <c r="G54" s="318"/>
      <c r="H54" s="260"/>
      <c r="I54" s="325"/>
      <c r="J54" s="249" t="str">
        <f>IFERROR(I54/(VLOOKUP(H54,Summary!$A$60:$C$76,2,FALSE))," ")</f>
        <v xml:space="preserve"> </v>
      </c>
      <c r="K54" s="220" t="str">
        <f t="shared" si="3"/>
        <v xml:space="preserve"> </v>
      </c>
      <c r="L54" s="221" t="str">
        <f t="shared" si="4"/>
        <v>date not completed</v>
      </c>
      <c r="M54" s="222"/>
      <c r="N54" s="730"/>
      <c r="O54" s="730"/>
      <c r="P54" s="748"/>
      <c r="U54" s="165"/>
      <c r="V54" s="165"/>
    </row>
    <row r="55" spans="1:22" ht="25.5" customHeight="1" x14ac:dyDescent="0.3">
      <c r="A55" s="264">
        <f t="shared" si="2"/>
        <v>52</v>
      </c>
      <c r="B55" s="323"/>
      <c r="C55" s="259"/>
      <c r="D55" s="324"/>
      <c r="E55" s="318"/>
      <c r="F55" s="318"/>
      <c r="G55" s="318"/>
      <c r="H55" s="260"/>
      <c r="I55" s="325"/>
      <c r="J55" s="249" t="str">
        <f>IFERROR(I55/(VLOOKUP(H55,Summary!$A$60:$C$76,2,FALSE))," ")</f>
        <v xml:space="preserve"> </v>
      </c>
      <c r="K55" s="220" t="str">
        <f t="shared" si="3"/>
        <v xml:space="preserve"> </v>
      </c>
      <c r="L55" s="221" t="str">
        <f t="shared" si="4"/>
        <v>date not completed</v>
      </c>
      <c r="M55" s="222"/>
      <c r="N55" s="730"/>
      <c r="O55" s="730"/>
      <c r="P55" s="748"/>
      <c r="U55" s="165"/>
      <c r="V55" s="165"/>
    </row>
    <row r="56" spans="1:22" ht="25.5" customHeight="1" x14ac:dyDescent="0.3">
      <c r="A56" s="264">
        <f t="shared" si="2"/>
        <v>53</v>
      </c>
      <c r="B56" s="323"/>
      <c r="C56" s="259"/>
      <c r="D56" s="324"/>
      <c r="E56" s="318"/>
      <c r="F56" s="318"/>
      <c r="G56" s="318"/>
      <c r="H56" s="260"/>
      <c r="I56" s="325"/>
      <c r="J56" s="249" t="str">
        <f>IFERROR(I56/(VLOOKUP(H56,Summary!$A$60:$C$76,2,FALSE))," ")</f>
        <v xml:space="preserve"> </v>
      </c>
      <c r="K56" s="220" t="str">
        <f t="shared" si="3"/>
        <v xml:space="preserve"> </v>
      </c>
      <c r="L56" s="221" t="str">
        <f t="shared" si="4"/>
        <v>date not completed</v>
      </c>
      <c r="M56" s="222"/>
      <c r="N56" s="730"/>
      <c r="O56" s="730"/>
      <c r="P56" s="748"/>
      <c r="U56" s="165"/>
      <c r="V56" s="165"/>
    </row>
    <row r="57" spans="1:22" ht="25.5" customHeight="1" x14ac:dyDescent="0.3">
      <c r="A57" s="264">
        <f t="shared" si="2"/>
        <v>54</v>
      </c>
      <c r="B57" s="323"/>
      <c r="C57" s="259"/>
      <c r="D57" s="324"/>
      <c r="E57" s="318"/>
      <c r="F57" s="318"/>
      <c r="G57" s="318"/>
      <c r="H57" s="260"/>
      <c r="I57" s="325"/>
      <c r="J57" s="249" t="str">
        <f>IFERROR(I57/(VLOOKUP(H57,Summary!$A$60:$C$76,2,FALSE))," ")</f>
        <v xml:space="preserve"> </v>
      </c>
      <c r="K57" s="220" t="str">
        <f t="shared" si="3"/>
        <v xml:space="preserve"> </v>
      </c>
      <c r="L57" s="221" t="str">
        <f t="shared" si="4"/>
        <v>date not completed</v>
      </c>
      <c r="M57" s="222"/>
      <c r="N57" s="730"/>
      <c r="O57" s="730"/>
      <c r="P57" s="748"/>
      <c r="U57" s="165"/>
      <c r="V57" s="165"/>
    </row>
    <row r="58" spans="1:22" ht="25.5" customHeight="1" x14ac:dyDescent="0.3">
      <c r="A58" s="264">
        <f t="shared" si="2"/>
        <v>55</v>
      </c>
      <c r="B58" s="323"/>
      <c r="C58" s="259"/>
      <c r="D58" s="324"/>
      <c r="E58" s="318"/>
      <c r="F58" s="318"/>
      <c r="G58" s="318"/>
      <c r="H58" s="260"/>
      <c r="I58" s="325"/>
      <c r="J58" s="249" t="str">
        <f>IFERROR(I58/(VLOOKUP(H58,Summary!$A$60:$C$76,2,FALSE))," ")</f>
        <v xml:space="preserve"> </v>
      </c>
      <c r="K58" s="220" t="str">
        <f t="shared" si="3"/>
        <v xml:space="preserve"> </v>
      </c>
      <c r="L58" s="221" t="str">
        <f t="shared" si="4"/>
        <v>date not completed</v>
      </c>
      <c r="M58" s="222"/>
      <c r="N58" s="730"/>
      <c r="O58" s="730"/>
      <c r="P58" s="748"/>
      <c r="U58" s="165"/>
      <c r="V58" s="165"/>
    </row>
    <row r="59" spans="1:22" ht="25.5" customHeight="1" x14ac:dyDescent="0.3">
      <c r="A59" s="264">
        <f t="shared" si="2"/>
        <v>56</v>
      </c>
      <c r="B59" s="323"/>
      <c r="C59" s="259"/>
      <c r="D59" s="324"/>
      <c r="E59" s="318"/>
      <c r="F59" s="318"/>
      <c r="G59" s="318"/>
      <c r="H59" s="260"/>
      <c r="I59" s="325"/>
      <c r="J59" s="249" t="str">
        <f>IFERROR(I59/(VLOOKUP(H59,Summary!$A$60:$C$76,2,FALSE))," ")</f>
        <v xml:space="preserve"> </v>
      </c>
      <c r="K59" s="220" t="str">
        <f t="shared" si="3"/>
        <v xml:space="preserve"> </v>
      </c>
      <c r="L59" s="221" t="str">
        <f t="shared" si="4"/>
        <v>date not completed</v>
      </c>
      <c r="M59" s="222"/>
      <c r="N59" s="730"/>
      <c r="O59" s="730"/>
      <c r="P59" s="748"/>
      <c r="U59" s="165"/>
      <c r="V59" s="165"/>
    </row>
    <row r="60" spans="1:22" ht="25.5" customHeight="1" x14ac:dyDescent="0.3">
      <c r="A60" s="264">
        <f t="shared" si="2"/>
        <v>57</v>
      </c>
      <c r="B60" s="323"/>
      <c r="C60" s="259"/>
      <c r="D60" s="324"/>
      <c r="E60" s="318"/>
      <c r="F60" s="318"/>
      <c r="G60" s="318"/>
      <c r="H60" s="260"/>
      <c r="I60" s="325"/>
      <c r="J60" s="249" t="str">
        <f>IFERROR(I60/(VLOOKUP(H60,Summary!$A$60:$C$76,2,FALSE))," ")</f>
        <v xml:space="preserve"> </v>
      </c>
      <c r="K60" s="220" t="str">
        <f t="shared" si="3"/>
        <v xml:space="preserve"> </v>
      </c>
      <c r="L60" s="221" t="str">
        <f t="shared" si="4"/>
        <v>date not completed</v>
      </c>
      <c r="M60" s="222"/>
      <c r="N60" s="730"/>
      <c r="O60" s="730"/>
      <c r="P60" s="748"/>
      <c r="U60" s="165"/>
      <c r="V60" s="165"/>
    </row>
    <row r="61" spans="1:22" ht="25.5" customHeight="1" x14ac:dyDescent="0.3">
      <c r="A61" s="264">
        <f t="shared" si="2"/>
        <v>58</v>
      </c>
      <c r="B61" s="323"/>
      <c r="C61" s="259"/>
      <c r="D61" s="324"/>
      <c r="E61" s="318"/>
      <c r="F61" s="318"/>
      <c r="G61" s="318"/>
      <c r="H61" s="260"/>
      <c r="I61" s="325"/>
      <c r="J61" s="249" t="str">
        <f>IFERROR(I61/(VLOOKUP(H61,Summary!$A$60:$C$76,2,FALSE))," ")</f>
        <v xml:space="preserve"> </v>
      </c>
      <c r="K61" s="220" t="str">
        <f t="shared" si="3"/>
        <v xml:space="preserve"> </v>
      </c>
      <c r="L61" s="221" t="str">
        <f t="shared" si="4"/>
        <v>date not completed</v>
      </c>
      <c r="M61" s="222"/>
      <c r="N61" s="730"/>
      <c r="O61" s="730"/>
      <c r="P61" s="748"/>
      <c r="U61" s="165"/>
      <c r="V61" s="165"/>
    </row>
    <row r="62" spans="1:22" ht="25.5" customHeight="1" x14ac:dyDescent="0.3">
      <c r="A62" s="264">
        <f t="shared" si="2"/>
        <v>59</v>
      </c>
      <c r="B62" s="323"/>
      <c r="C62" s="259"/>
      <c r="D62" s="324"/>
      <c r="E62" s="318"/>
      <c r="F62" s="318"/>
      <c r="G62" s="318"/>
      <c r="H62" s="260"/>
      <c r="I62" s="325"/>
      <c r="J62" s="249" t="str">
        <f>IFERROR(I62/(VLOOKUP(H62,Summary!$A$60:$C$76,2,FALSE))," ")</f>
        <v xml:space="preserve"> </v>
      </c>
      <c r="K62" s="220" t="str">
        <f t="shared" si="3"/>
        <v xml:space="preserve"> </v>
      </c>
      <c r="L62" s="221" t="str">
        <f t="shared" si="4"/>
        <v>date not completed</v>
      </c>
      <c r="M62" s="222"/>
      <c r="N62" s="730"/>
      <c r="O62" s="730"/>
      <c r="P62" s="748"/>
      <c r="U62" s="165"/>
      <c r="V62" s="165"/>
    </row>
    <row r="63" spans="1:22" ht="25.5" customHeight="1" x14ac:dyDescent="0.3">
      <c r="A63" s="264">
        <f t="shared" si="2"/>
        <v>60</v>
      </c>
      <c r="B63" s="323"/>
      <c r="C63" s="259"/>
      <c r="D63" s="324"/>
      <c r="E63" s="318"/>
      <c r="F63" s="318"/>
      <c r="G63" s="318"/>
      <c r="H63" s="260"/>
      <c r="I63" s="325"/>
      <c r="J63" s="249" t="str">
        <f>IFERROR(I63/(VLOOKUP(H63,Summary!$A$60:$C$76,2,FALSE))," ")</f>
        <v xml:space="preserve"> </v>
      </c>
      <c r="K63" s="220" t="str">
        <f t="shared" si="3"/>
        <v xml:space="preserve"> </v>
      </c>
      <c r="L63" s="221" t="str">
        <f t="shared" si="4"/>
        <v>date not completed</v>
      </c>
      <c r="M63" s="222"/>
      <c r="N63" s="730"/>
      <c r="O63" s="730"/>
      <c r="P63" s="748"/>
      <c r="U63" s="165"/>
      <c r="V63" s="165"/>
    </row>
    <row r="64" spans="1:22" ht="25.5" customHeight="1" x14ac:dyDescent="0.3">
      <c r="A64" s="264">
        <f t="shared" si="2"/>
        <v>61</v>
      </c>
      <c r="B64" s="323"/>
      <c r="C64" s="259"/>
      <c r="D64" s="324"/>
      <c r="E64" s="318"/>
      <c r="F64" s="318"/>
      <c r="G64" s="318"/>
      <c r="H64" s="260"/>
      <c r="I64" s="325"/>
      <c r="J64" s="249" t="str">
        <f>IFERROR(I64/(VLOOKUP(H64,Summary!$A$60:$C$76,2,FALSE))," ")</f>
        <v xml:space="preserve"> </v>
      </c>
      <c r="K64" s="220" t="str">
        <f t="shared" si="3"/>
        <v xml:space="preserve"> </v>
      </c>
      <c r="L64" s="221" t="str">
        <f t="shared" si="4"/>
        <v>date not completed</v>
      </c>
      <c r="M64" s="222"/>
      <c r="N64" s="730"/>
      <c r="O64" s="730"/>
      <c r="P64" s="748"/>
      <c r="U64" s="165"/>
      <c r="V64" s="165"/>
    </row>
    <row r="65" spans="1:22" ht="25.5" customHeight="1" x14ac:dyDescent="0.3">
      <c r="A65" s="264">
        <f t="shared" si="2"/>
        <v>62</v>
      </c>
      <c r="B65" s="323"/>
      <c r="C65" s="259"/>
      <c r="D65" s="324"/>
      <c r="E65" s="318"/>
      <c r="F65" s="318"/>
      <c r="G65" s="318"/>
      <c r="H65" s="260"/>
      <c r="I65" s="325"/>
      <c r="J65" s="249" t="str">
        <f>IFERROR(I65/(VLOOKUP(H65,Summary!$A$60:$C$76,2,FALSE))," ")</f>
        <v xml:space="preserve"> </v>
      </c>
      <c r="K65" s="220" t="str">
        <f t="shared" si="3"/>
        <v xml:space="preserve"> </v>
      </c>
      <c r="L65" s="221" t="str">
        <f t="shared" si="4"/>
        <v>date not completed</v>
      </c>
      <c r="M65" s="222"/>
      <c r="N65" s="730"/>
      <c r="O65" s="730"/>
      <c r="P65" s="748"/>
      <c r="U65" s="165"/>
      <c r="V65" s="165"/>
    </row>
    <row r="66" spans="1:22" ht="25.5" customHeight="1" x14ac:dyDescent="0.3">
      <c r="A66" s="264">
        <f t="shared" si="2"/>
        <v>63</v>
      </c>
      <c r="B66" s="323"/>
      <c r="C66" s="259"/>
      <c r="D66" s="324"/>
      <c r="E66" s="318"/>
      <c r="F66" s="318"/>
      <c r="G66" s="318"/>
      <c r="H66" s="260"/>
      <c r="I66" s="325"/>
      <c r="J66" s="249" t="str">
        <f>IFERROR(I66/(VLOOKUP(H66,Summary!$A$60:$C$76,2,FALSE))," ")</f>
        <v xml:space="preserve"> </v>
      </c>
      <c r="K66" s="220" t="str">
        <f t="shared" si="3"/>
        <v xml:space="preserve"> </v>
      </c>
      <c r="L66" s="221" t="str">
        <f t="shared" si="4"/>
        <v>date not completed</v>
      </c>
      <c r="M66" s="222"/>
      <c r="N66" s="730"/>
      <c r="O66" s="730"/>
      <c r="P66" s="748"/>
      <c r="U66" s="165"/>
      <c r="V66" s="165"/>
    </row>
    <row r="67" spans="1:22" ht="25.5" customHeight="1" x14ac:dyDescent="0.3">
      <c r="A67" s="264">
        <f t="shared" si="2"/>
        <v>64</v>
      </c>
      <c r="B67" s="323"/>
      <c r="C67" s="259"/>
      <c r="D67" s="324"/>
      <c r="E67" s="318"/>
      <c r="F67" s="318"/>
      <c r="G67" s="318"/>
      <c r="H67" s="260"/>
      <c r="I67" s="325"/>
      <c r="J67" s="249" t="str">
        <f>IFERROR(I67/(VLOOKUP(H67,Summary!$A$60:$C$76,2,FALSE))," ")</f>
        <v xml:space="preserve"> </v>
      </c>
      <c r="K67" s="220" t="str">
        <f t="shared" si="3"/>
        <v xml:space="preserve"> </v>
      </c>
      <c r="L67" s="221" t="str">
        <f t="shared" si="4"/>
        <v>date not completed</v>
      </c>
      <c r="M67" s="222"/>
      <c r="N67" s="730"/>
      <c r="O67" s="730"/>
      <c r="P67" s="748"/>
      <c r="U67" s="165"/>
      <c r="V67" s="165"/>
    </row>
    <row r="68" spans="1:22" ht="25.5" customHeight="1" x14ac:dyDescent="0.3">
      <c r="A68" s="264">
        <f t="shared" si="2"/>
        <v>65</v>
      </c>
      <c r="B68" s="323"/>
      <c r="C68" s="259"/>
      <c r="D68" s="324"/>
      <c r="E68" s="318"/>
      <c r="F68" s="318"/>
      <c r="G68" s="318"/>
      <c r="H68" s="260"/>
      <c r="I68" s="325"/>
      <c r="J68" s="249" t="str">
        <f>IFERROR(I68/(VLOOKUP(H68,Summary!$A$60:$C$76,2,FALSE))," ")</f>
        <v xml:space="preserve"> </v>
      </c>
      <c r="K68" s="220" t="str">
        <f t="shared" si="3"/>
        <v xml:space="preserve"> </v>
      </c>
      <c r="L68" s="221" t="str">
        <f t="shared" si="4"/>
        <v>date not completed</v>
      </c>
      <c r="M68" s="222"/>
      <c r="N68" s="730"/>
      <c r="O68" s="730"/>
      <c r="P68" s="748"/>
      <c r="U68" s="165"/>
      <c r="V68" s="165"/>
    </row>
    <row r="69" spans="1:22" ht="25.5" customHeight="1" x14ac:dyDescent="0.3">
      <c r="A69" s="264">
        <f t="shared" si="2"/>
        <v>66</v>
      </c>
      <c r="B69" s="323"/>
      <c r="C69" s="259"/>
      <c r="D69" s="324"/>
      <c r="E69" s="318"/>
      <c r="F69" s="318"/>
      <c r="G69" s="318"/>
      <c r="H69" s="260"/>
      <c r="I69" s="325"/>
      <c r="J69" s="249" t="str">
        <f>IFERROR(I69/(VLOOKUP(H69,Summary!$A$60:$C$76,2,FALSE))," ")</f>
        <v xml:space="preserve"> </v>
      </c>
      <c r="K69" s="220" t="str">
        <f t="shared" si="3"/>
        <v xml:space="preserve"> </v>
      </c>
      <c r="L69" s="221" t="str">
        <f t="shared" si="4"/>
        <v>date not completed</v>
      </c>
      <c r="M69" s="222"/>
      <c r="N69" s="730"/>
      <c r="O69" s="730"/>
      <c r="P69" s="748"/>
      <c r="U69" s="165"/>
      <c r="V69" s="165"/>
    </row>
    <row r="70" spans="1:22" ht="25.5" customHeight="1" x14ac:dyDescent="0.3">
      <c r="A70" s="264">
        <f t="shared" ref="A70:A133" si="5">+A69+1</f>
        <v>67</v>
      </c>
      <c r="B70" s="323"/>
      <c r="C70" s="259"/>
      <c r="D70" s="324"/>
      <c r="E70" s="318"/>
      <c r="F70" s="318"/>
      <c r="G70" s="318"/>
      <c r="H70" s="260"/>
      <c r="I70" s="325"/>
      <c r="J70" s="249" t="str">
        <f>IFERROR(I70/(VLOOKUP(H70,Summary!$A$60:$C$76,2,FALSE))," ")</f>
        <v xml:space="preserve"> </v>
      </c>
      <c r="K70" s="220" t="str">
        <f t="shared" ref="K70:K133" si="6">IF(I70=" ","Please fill all the fields in the row"," ")</f>
        <v xml:space="preserve"> </v>
      </c>
      <c r="L70" s="221" t="str">
        <f t="shared" ref="L70:L133" si="7">+IF(C70=0,"date not completed",IF(AND($R$2&lt;=C70,$T$2&gt;=C70),"ok","to be checked"))</f>
        <v>date not completed</v>
      </c>
      <c r="M70" s="222"/>
      <c r="N70" s="730"/>
      <c r="O70" s="730"/>
      <c r="P70" s="748"/>
      <c r="U70" s="165"/>
      <c r="V70" s="165"/>
    </row>
    <row r="71" spans="1:22" ht="25.5" customHeight="1" x14ac:dyDescent="0.3">
      <c r="A71" s="264">
        <f t="shared" si="5"/>
        <v>68</v>
      </c>
      <c r="B71" s="323"/>
      <c r="C71" s="259"/>
      <c r="D71" s="324"/>
      <c r="E71" s="318"/>
      <c r="F71" s="318"/>
      <c r="G71" s="318"/>
      <c r="H71" s="260"/>
      <c r="I71" s="325"/>
      <c r="J71" s="249" t="str">
        <f>IFERROR(I71/(VLOOKUP(H71,Summary!$A$60:$C$76,2,FALSE))," ")</f>
        <v xml:space="preserve"> </v>
      </c>
      <c r="K71" s="220" t="str">
        <f t="shared" si="6"/>
        <v xml:space="preserve"> </v>
      </c>
      <c r="L71" s="221" t="str">
        <f t="shared" si="7"/>
        <v>date not completed</v>
      </c>
      <c r="M71" s="222"/>
      <c r="N71" s="730"/>
      <c r="O71" s="730"/>
      <c r="P71" s="748"/>
      <c r="U71" s="165"/>
      <c r="V71" s="165"/>
    </row>
    <row r="72" spans="1:22" ht="25.5" customHeight="1" x14ac:dyDescent="0.3">
      <c r="A72" s="264">
        <f t="shared" si="5"/>
        <v>69</v>
      </c>
      <c r="B72" s="323"/>
      <c r="C72" s="259"/>
      <c r="D72" s="324"/>
      <c r="E72" s="318"/>
      <c r="F72" s="318"/>
      <c r="G72" s="318"/>
      <c r="H72" s="260"/>
      <c r="I72" s="325"/>
      <c r="J72" s="249" t="str">
        <f>IFERROR(I72/(VLOOKUP(H72,Summary!$A$60:$C$76,2,FALSE))," ")</f>
        <v xml:space="preserve"> </v>
      </c>
      <c r="K72" s="220" t="str">
        <f t="shared" si="6"/>
        <v xml:space="preserve"> </v>
      </c>
      <c r="L72" s="221" t="str">
        <f t="shared" si="7"/>
        <v>date not completed</v>
      </c>
      <c r="M72" s="222"/>
      <c r="N72" s="730"/>
      <c r="O72" s="730"/>
      <c r="P72" s="748"/>
      <c r="U72" s="165"/>
      <c r="V72" s="165"/>
    </row>
    <row r="73" spans="1:22" ht="25.5" customHeight="1" x14ac:dyDescent="0.3">
      <c r="A73" s="264">
        <f t="shared" si="5"/>
        <v>70</v>
      </c>
      <c r="B73" s="323"/>
      <c r="C73" s="259"/>
      <c r="D73" s="324"/>
      <c r="E73" s="318"/>
      <c r="F73" s="318"/>
      <c r="G73" s="318"/>
      <c r="H73" s="260"/>
      <c r="I73" s="325"/>
      <c r="J73" s="249" t="str">
        <f>IFERROR(I73/(VLOOKUP(H73,Summary!$A$60:$C$76,2,FALSE))," ")</f>
        <v xml:space="preserve"> </v>
      </c>
      <c r="K73" s="220" t="str">
        <f t="shared" si="6"/>
        <v xml:space="preserve"> </v>
      </c>
      <c r="L73" s="221" t="str">
        <f t="shared" si="7"/>
        <v>date not completed</v>
      </c>
      <c r="M73" s="222"/>
      <c r="N73" s="730"/>
      <c r="O73" s="730"/>
      <c r="P73" s="748"/>
      <c r="U73" s="165"/>
      <c r="V73" s="165"/>
    </row>
    <row r="74" spans="1:22" ht="25.5" customHeight="1" x14ac:dyDescent="0.3">
      <c r="A74" s="264">
        <f t="shared" si="5"/>
        <v>71</v>
      </c>
      <c r="B74" s="323"/>
      <c r="C74" s="259"/>
      <c r="D74" s="324"/>
      <c r="E74" s="318"/>
      <c r="F74" s="318"/>
      <c r="G74" s="318"/>
      <c r="H74" s="260"/>
      <c r="I74" s="325"/>
      <c r="J74" s="249" t="str">
        <f>IFERROR(I74/(VLOOKUP(H74,Summary!$A$60:$C$76,2,FALSE))," ")</f>
        <v xml:space="preserve"> </v>
      </c>
      <c r="K74" s="220" t="str">
        <f t="shared" si="6"/>
        <v xml:space="preserve"> </v>
      </c>
      <c r="L74" s="221" t="str">
        <f t="shared" si="7"/>
        <v>date not completed</v>
      </c>
      <c r="M74" s="222"/>
      <c r="N74" s="730"/>
      <c r="O74" s="730"/>
      <c r="P74" s="748"/>
      <c r="U74" s="165"/>
      <c r="V74" s="165"/>
    </row>
    <row r="75" spans="1:22" ht="25.5" customHeight="1" x14ac:dyDescent="0.3">
      <c r="A75" s="264">
        <f t="shared" si="5"/>
        <v>72</v>
      </c>
      <c r="B75" s="323"/>
      <c r="C75" s="259"/>
      <c r="D75" s="324"/>
      <c r="E75" s="318"/>
      <c r="F75" s="318"/>
      <c r="G75" s="318"/>
      <c r="H75" s="260"/>
      <c r="I75" s="325"/>
      <c r="J75" s="249" t="str">
        <f>IFERROR(I75/(VLOOKUP(H75,Summary!$A$60:$C$76,2,FALSE))," ")</f>
        <v xml:space="preserve"> </v>
      </c>
      <c r="K75" s="220" t="str">
        <f t="shared" si="6"/>
        <v xml:space="preserve"> </v>
      </c>
      <c r="L75" s="221" t="str">
        <f t="shared" si="7"/>
        <v>date not completed</v>
      </c>
      <c r="M75" s="222"/>
      <c r="N75" s="730"/>
      <c r="O75" s="730"/>
      <c r="P75" s="748"/>
      <c r="U75" s="165"/>
      <c r="V75" s="165"/>
    </row>
    <row r="76" spans="1:22" ht="25.5" customHeight="1" x14ac:dyDescent="0.3">
      <c r="A76" s="264">
        <f t="shared" si="5"/>
        <v>73</v>
      </c>
      <c r="B76" s="323"/>
      <c r="C76" s="259"/>
      <c r="D76" s="324"/>
      <c r="E76" s="318"/>
      <c r="F76" s="318"/>
      <c r="G76" s="318"/>
      <c r="H76" s="260"/>
      <c r="I76" s="325"/>
      <c r="J76" s="249" t="str">
        <f>IFERROR(I76/(VLOOKUP(H76,Summary!$A$60:$C$76,2,FALSE))," ")</f>
        <v xml:space="preserve"> </v>
      </c>
      <c r="K76" s="220" t="str">
        <f t="shared" si="6"/>
        <v xml:space="preserve"> </v>
      </c>
      <c r="L76" s="221" t="str">
        <f t="shared" si="7"/>
        <v>date not completed</v>
      </c>
      <c r="M76" s="222"/>
      <c r="N76" s="730"/>
      <c r="O76" s="730"/>
      <c r="P76" s="748"/>
      <c r="U76" s="165"/>
      <c r="V76" s="165"/>
    </row>
    <row r="77" spans="1:22" ht="25.5" customHeight="1" x14ac:dyDescent="0.3">
      <c r="A77" s="264">
        <f t="shared" si="5"/>
        <v>74</v>
      </c>
      <c r="B77" s="323"/>
      <c r="C77" s="259"/>
      <c r="D77" s="324"/>
      <c r="E77" s="318"/>
      <c r="F77" s="318"/>
      <c r="G77" s="318"/>
      <c r="H77" s="260"/>
      <c r="I77" s="325"/>
      <c r="J77" s="249" t="str">
        <f>IFERROR(I77/(VLOOKUP(H77,Summary!$A$60:$C$76,2,FALSE))," ")</f>
        <v xml:space="preserve"> </v>
      </c>
      <c r="K77" s="220" t="str">
        <f t="shared" si="6"/>
        <v xml:space="preserve"> </v>
      </c>
      <c r="L77" s="221" t="str">
        <f t="shared" si="7"/>
        <v>date not completed</v>
      </c>
      <c r="M77" s="222"/>
      <c r="N77" s="730"/>
      <c r="O77" s="730"/>
      <c r="P77" s="748"/>
      <c r="U77" s="165"/>
      <c r="V77" s="165"/>
    </row>
    <row r="78" spans="1:22" ht="25.5" customHeight="1" x14ac:dyDescent="0.3">
      <c r="A78" s="264">
        <f t="shared" si="5"/>
        <v>75</v>
      </c>
      <c r="B78" s="323"/>
      <c r="C78" s="259"/>
      <c r="D78" s="324"/>
      <c r="E78" s="318"/>
      <c r="F78" s="318"/>
      <c r="G78" s="318"/>
      <c r="H78" s="260"/>
      <c r="I78" s="325"/>
      <c r="J78" s="249" t="str">
        <f>IFERROR(I78/(VLOOKUP(H78,Summary!$A$60:$C$76,2,FALSE))," ")</f>
        <v xml:space="preserve"> </v>
      </c>
      <c r="K78" s="220" t="str">
        <f t="shared" si="6"/>
        <v xml:space="preserve"> </v>
      </c>
      <c r="L78" s="221" t="str">
        <f t="shared" si="7"/>
        <v>date not completed</v>
      </c>
      <c r="M78" s="222"/>
      <c r="N78" s="730"/>
      <c r="O78" s="730"/>
      <c r="P78" s="748"/>
      <c r="U78" s="165"/>
      <c r="V78" s="165"/>
    </row>
    <row r="79" spans="1:22" ht="25.5" customHeight="1" x14ac:dyDescent="0.3">
      <c r="A79" s="264">
        <f t="shared" si="5"/>
        <v>76</v>
      </c>
      <c r="B79" s="323"/>
      <c r="C79" s="259"/>
      <c r="D79" s="324"/>
      <c r="E79" s="318"/>
      <c r="F79" s="318"/>
      <c r="G79" s="318"/>
      <c r="H79" s="260"/>
      <c r="I79" s="325"/>
      <c r="J79" s="249" t="str">
        <f>IFERROR(I79/(VLOOKUP(H79,Summary!$A$60:$C$76,2,FALSE))," ")</f>
        <v xml:space="preserve"> </v>
      </c>
      <c r="K79" s="220" t="str">
        <f t="shared" si="6"/>
        <v xml:space="preserve"> </v>
      </c>
      <c r="L79" s="221" t="str">
        <f t="shared" si="7"/>
        <v>date not completed</v>
      </c>
      <c r="M79" s="222"/>
      <c r="N79" s="730"/>
      <c r="O79" s="730"/>
      <c r="P79" s="748"/>
      <c r="U79" s="165"/>
      <c r="V79" s="165"/>
    </row>
    <row r="80" spans="1:22" ht="25.5" customHeight="1" x14ac:dyDescent="0.3">
      <c r="A80" s="264">
        <f t="shared" si="5"/>
        <v>77</v>
      </c>
      <c r="B80" s="323"/>
      <c r="C80" s="259"/>
      <c r="D80" s="324"/>
      <c r="E80" s="318"/>
      <c r="F80" s="318"/>
      <c r="G80" s="318"/>
      <c r="H80" s="260"/>
      <c r="I80" s="325"/>
      <c r="J80" s="249" t="str">
        <f>IFERROR(I80/(VLOOKUP(H80,Summary!$A$60:$C$76,2,FALSE))," ")</f>
        <v xml:space="preserve"> </v>
      </c>
      <c r="K80" s="220" t="str">
        <f t="shared" si="6"/>
        <v xml:space="preserve"> </v>
      </c>
      <c r="L80" s="221" t="str">
        <f t="shared" si="7"/>
        <v>date not completed</v>
      </c>
      <c r="M80" s="222"/>
      <c r="N80" s="730"/>
      <c r="O80" s="730"/>
      <c r="P80" s="748"/>
      <c r="U80" s="165"/>
      <c r="V80" s="165"/>
    </row>
    <row r="81" spans="1:22" ht="25.5" customHeight="1" x14ac:dyDescent="0.3">
      <c r="A81" s="264">
        <f t="shared" si="5"/>
        <v>78</v>
      </c>
      <c r="B81" s="323"/>
      <c r="C81" s="259"/>
      <c r="D81" s="324"/>
      <c r="E81" s="318"/>
      <c r="F81" s="318"/>
      <c r="G81" s="318"/>
      <c r="H81" s="260"/>
      <c r="I81" s="325"/>
      <c r="J81" s="249" t="str">
        <f>IFERROR(I81/(VLOOKUP(H81,Summary!$A$60:$C$76,2,FALSE))," ")</f>
        <v xml:space="preserve"> </v>
      </c>
      <c r="K81" s="220" t="str">
        <f t="shared" si="6"/>
        <v xml:space="preserve"> </v>
      </c>
      <c r="L81" s="221" t="str">
        <f t="shared" si="7"/>
        <v>date not completed</v>
      </c>
      <c r="M81" s="222"/>
      <c r="N81" s="730"/>
      <c r="O81" s="730"/>
      <c r="P81" s="748"/>
      <c r="U81" s="165"/>
      <c r="V81" s="165"/>
    </row>
    <row r="82" spans="1:22" ht="25.5" customHeight="1" x14ac:dyDescent="0.3">
      <c r="A82" s="264">
        <f t="shared" si="5"/>
        <v>79</v>
      </c>
      <c r="B82" s="323"/>
      <c r="C82" s="259"/>
      <c r="D82" s="324"/>
      <c r="E82" s="318"/>
      <c r="F82" s="318"/>
      <c r="G82" s="318"/>
      <c r="H82" s="260"/>
      <c r="I82" s="325"/>
      <c r="J82" s="249" t="str">
        <f>IFERROR(I82/(VLOOKUP(H82,Summary!$A$60:$C$76,2,FALSE))," ")</f>
        <v xml:space="preserve"> </v>
      </c>
      <c r="K82" s="220" t="str">
        <f t="shared" si="6"/>
        <v xml:space="preserve"> </v>
      </c>
      <c r="L82" s="221" t="str">
        <f t="shared" si="7"/>
        <v>date not completed</v>
      </c>
      <c r="M82" s="222"/>
      <c r="N82" s="730"/>
      <c r="O82" s="730"/>
      <c r="P82" s="748"/>
      <c r="U82" s="165"/>
      <c r="V82" s="165"/>
    </row>
    <row r="83" spans="1:22" ht="25.5" customHeight="1" x14ac:dyDescent="0.3">
      <c r="A83" s="264">
        <f t="shared" si="5"/>
        <v>80</v>
      </c>
      <c r="B83" s="323"/>
      <c r="C83" s="259"/>
      <c r="D83" s="324"/>
      <c r="E83" s="318"/>
      <c r="F83" s="318"/>
      <c r="G83" s="318"/>
      <c r="H83" s="260"/>
      <c r="I83" s="325"/>
      <c r="J83" s="249" t="str">
        <f>IFERROR(I83/(VLOOKUP(H83,Summary!$A$60:$C$76,2,FALSE))," ")</f>
        <v xml:space="preserve"> </v>
      </c>
      <c r="K83" s="220" t="str">
        <f t="shared" si="6"/>
        <v xml:space="preserve"> </v>
      </c>
      <c r="L83" s="221" t="str">
        <f t="shared" si="7"/>
        <v>date not completed</v>
      </c>
      <c r="M83" s="222"/>
      <c r="N83" s="730"/>
      <c r="O83" s="730"/>
      <c r="P83" s="748"/>
      <c r="U83" s="165"/>
      <c r="V83" s="165"/>
    </row>
    <row r="84" spans="1:22" ht="25.5" customHeight="1" x14ac:dyDescent="0.3">
      <c r="A84" s="264">
        <f t="shared" si="5"/>
        <v>81</v>
      </c>
      <c r="B84" s="323"/>
      <c r="C84" s="259"/>
      <c r="D84" s="324"/>
      <c r="E84" s="318"/>
      <c r="F84" s="318"/>
      <c r="G84" s="318"/>
      <c r="H84" s="260"/>
      <c r="I84" s="325"/>
      <c r="J84" s="249" t="str">
        <f>IFERROR(I84/(VLOOKUP(H84,Summary!$A$60:$C$76,2,FALSE))," ")</f>
        <v xml:space="preserve"> </v>
      </c>
      <c r="K84" s="220" t="str">
        <f t="shared" si="6"/>
        <v xml:space="preserve"> </v>
      </c>
      <c r="L84" s="221" t="str">
        <f t="shared" si="7"/>
        <v>date not completed</v>
      </c>
      <c r="M84" s="222"/>
      <c r="N84" s="730"/>
      <c r="O84" s="730"/>
      <c r="P84" s="748"/>
      <c r="U84" s="165"/>
      <c r="V84" s="165"/>
    </row>
    <row r="85" spans="1:22" ht="25.5" customHeight="1" x14ac:dyDescent="0.3">
      <c r="A85" s="264">
        <f t="shared" si="5"/>
        <v>82</v>
      </c>
      <c r="B85" s="323"/>
      <c r="C85" s="259"/>
      <c r="D85" s="324"/>
      <c r="E85" s="318"/>
      <c r="F85" s="318"/>
      <c r="G85" s="318"/>
      <c r="H85" s="260"/>
      <c r="I85" s="325"/>
      <c r="J85" s="249" t="str">
        <f>IFERROR(I85/(VLOOKUP(H85,Summary!$A$60:$C$76,2,FALSE))," ")</f>
        <v xml:space="preserve"> </v>
      </c>
      <c r="K85" s="220" t="str">
        <f t="shared" si="6"/>
        <v xml:space="preserve"> </v>
      </c>
      <c r="L85" s="221" t="str">
        <f t="shared" si="7"/>
        <v>date not completed</v>
      </c>
      <c r="M85" s="222"/>
      <c r="N85" s="730"/>
      <c r="O85" s="730"/>
      <c r="P85" s="748"/>
      <c r="U85" s="165"/>
      <c r="V85" s="165"/>
    </row>
    <row r="86" spans="1:22" ht="25.5" customHeight="1" x14ac:dyDescent="0.3">
      <c r="A86" s="264">
        <f t="shared" si="5"/>
        <v>83</v>
      </c>
      <c r="B86" s="323"/>
      <c r="C86" s="259"/>
      <c r="D86" s="324"/>
      <c r="E86" s="318"/>
      <c r="F86" s="318"/>
      <c r="G86" s="318"/>
      <c r="H86" s="260"/>
      <c r="I86" s="325"/>
      <c r="J86" s="249" t="str">
        <f>IFERROR(I86/(VLOOKUP(H86,Summary!$A$60:$C$76,2,FALSE))," ")</f>
        <v xml:space="preserve"> </v>
      </c>
      <c r="K86" s="220" t="str">
        <f t="shared" si="6"/>
        <v xml:space="preserve"> </v>
      </c>
      <c r="L86" s="221" t="str">
        <f t="shared" si="7"/>
        <v>date not completed</v>
      </c>
      <c r="M86" s="222"/>
      <c r="N86" s="730"/>
      <c r="O86" s="730"/>
      <c r="P86" s="748"/>
      <c r="U86" s="165"/>
      <c r="V86" s="165"/>
    </row>
    <row r="87" spans="1:22" ht="25.5" customHeight="1" x14ac:dyDescent="0.3">
      <c r="A87" s="264">
        <f t="shared" si="5"/>
        <v>84</v>
      </c>
      <c r="B87" s="323"/>
      <c r="C87" s="259"/>
      <c r="D87" s="324"/>
      <c r="E87" s="318"/>
      <c r="F87" s="318"/>
      <c r="G87" s="318"/>
      <c r="H87" s="260"/>
      <c r="I87" s="325"/>
      <c r="J87" s="249" t="str">
        <f>IFERROR(I87/(VLOOKUP(H87,Summary!$A$60:$C$76,2,FALSE))," ")</f>
        <v xml:space="preserve"> </v>
      </c>
      <c r="K87" s="220" t="str">
        <f t="shared" si="6"/>
        <v xml:space="preserve"> </v>
      </c>
      <c r="L87" s="221" t="str">
        <f t="shared" si="7"/>
        <v>date not completed</v>
      </c>
      <c r="M87" s="222"/>
      <c r="N87" s="730"/>
      <c r="O87" s="730"/>
      <c r="P87" s="748"/>
      <c r="U87" s="165"/>
      <c r="V87" s="165"/>
    </row>
    <row r="88" spans="1:22" ht="25.5" customHeight="1" x14ac:dyDescent="0.3">
      <c r="A88" s="264">
        <f t="shared" si="5"/>
        <v>85</v>
      </c>
      <c r="B88" s="323"/>
      <c r="C88" s="259"/>
      <c r="D88" s="324"/>
      <c r="E88" s="318"/>
      <c r="F88" s="318"/>
      <c r="G88" s="318"/>
      <c r="H88" s="260"/>
      <c r="I88" s="325"/>
      <c r="J88" s="249" t="str">
        <f>IFERROR(I88/(VLOOKUP(H88,Summary!$A$60:$C$76,2,FALSE))," ")</f>
        <v xml:space="preserve"> </v>
      </c>
      <c r="K88" s="220" t="str">
        <f t="shared" si="6"/>
        <v xml:space="preserve"> </v>
      </c>
      <c r="L88" s="221" t="str">
        <f t="shared" si="7"/>
        <v>date not completed</v>
      </c>
      <c r="M88" s="222"/>
      <c r="N88" s="730"/>
      <c r="O88" s="730"/>
      <c r="P88" s="748"/>
      <c r="U88" s="165"/>
      <c r="V88" s="165"/>
    </row>
    <row r="89" spans="1:22" ht="25.5" customHeight="1" x14ac:dyDescent="0.3">
      <c r="A89" s="264">
        <f t="shared" si="5"/>
        <v>86</v>
      </c>
      <c r="B89" s="323"/>
      <c r="C89" s="259"/>
      <c r="D89" s="324"/>
      <c r="E89" s="318"/>
      <c r="F89" s="318"/>
      <c r="G89" s="318"/>
      <c r="H89" s="260"/>
      <c r="I89" s="325"/>
      <c r="J89" s="249" t="str">
        <f>IFERROR(I89/(VLOOKUP(H89,Summary!$A$60:$C$76,2,FALSE))," ")</f>
        <v xml:space="preserve"> </v>
      </c>
      <c r="K89" s="220" t="str">
        <f t="shared" si="6"/>
        <v xml:space="preserve"> </v>
      </c>
      <c r="L89" s="221" t="str">
        <f t="shared" si="7"/>
        <v>date not completed</v>
      </c>
      <c r="M89" s="222"/>
      <c r="N89" s="730"/>
      <c r="O89" s="730"/>
      <c r="P89" s="748"/>
      <c r="U89" s="165"/>
      <c r="V89" s="165"/>
    </row>
    <row r="90" spans="1:22" ht="25.5" customHeight="1" x14ac:dyDescent="0.3">
      <c r="A90" s="264">
        <f t="shared" si="5"/>
        <v>87</v>
      </c>
      <c r="B90" s="323"/>
      <c r="C90" s="259"/>
      <c r="D90" s="324"/>
      <c r="E90" s="318"/>
      <c r="F90" s="318"/>
      <c r="G90" s="318"/>
      <c r="H90" s="260"/>
      <c r="I90" s="325"/>
      <c r="J90" s="249" t="str">
        <f>IFERROR(I90/(VLOOKUP(H90,Summary!$A$60:$C$76,2,FALSE))," ")</f>
        <v xml:space="preserve"> </v>
      </c>
      <c r="K90" s="220" t="str">
        <f t="shared" si="6"/>
        <v xml:space="preserve"> </v>
      </c>
      <c r="L90" s="221" t="str">
        <f t="shared" si="7"/>
        <v>date not completed</v>
      </c>
      <c r="M90" s="222"/>
      <c r="N90" s="730"/>
      <c r="O90" s="730"/>
      <c r="P90" s="748"/>
      <c r="U90" s="165"/>
      <c r="V90" s="165"/>
    </row>
    <row r="91" spans="1:22" ht="25.5" customHeight="1" x14ac:dyDescent="0.3">
      <c r="A91" s="264">
        <f t="shared" si="5"/>
        <v>88</v>
      </c>
      <c r="B91" s="323"/>
      <c r="C91" s="259"/>
      <c r="D91" s="324"/>
      <c r="E91" s="318"/>
      <c r="F91" s="318"/>
      <c r="G91" s="318"/>
      <c r="H91" s="260"/>
      <c r="I91" s="325"/>
      <c r="J91" s="249" t="str">
        <f>IFERROR(I91/(VLOOKUP(H91,Summary!$A$60:$C$76,2,FALSE))," ")</f>
        <v xml:space="preserve"> </v>
      </c>
      <c r="K91" s="220" t="str">
        <f t="shared" si="6"/>
        <v xml:space="preserve"> </v>
      </c>
      <c r="L91" s="221" t="str">
        <f t="shared" si="7"/>
        <v>date not completed</v>
      </c>
      <c r="M91" s="222"/>
      <c r="N91" s="730"/>
      <c r="O91" s="730"/>
      <c r="P91" s="748"/>
      <c r="U91" s="165"/>
      <c r="V91" s="165"/>
    </row>
    <row r="92" spans="1:22" ht="25.5" customHeight="1" x14ac:dyDescent="0.3">
      <c r="A92" s="264">
        <f t="shared" si="5"/>
        <v>89</v>
      </c>
      <c r="B92" s="323"/>
      <c r="C92" s="259"/>
      <c r="D92" s="324"/>
      <c r="E92" s="318"/>
      <c r="F92" s="318"/>
      <c r="G92" s="318"/>
      <c r="H92" s="260"/>
      <c r="I92" s="325"/>
      <c r="J92" s="249" t="str">
        <f>IFERROR(I92/(VLOOKUP(H92,Summary!$A$60:$C$76,2,FALSE))," ")</f>
        <v xml:space="preserve"> </v>
      </c>
      <c r="K92" s="220" t="str">
        <f t="shared" si="6"/>
        <v xml:space="preserve"> </v>
      </c>
      <c r="L92" s="221" t="str">
        <f t="shared" si="7"/>
        <v>date not completed</v>
      </c>
      <c r="M92" s="222"/>
      <c r="N92" s="730"/>
      <c r="O92" s="730"/>
      <c r="P92" s="748"/>
      <c r="U92" s="165"/>
      <c r="V92" s="165"/>
    </row>
    <row r="93" spans="1:22" ht="25.5" customHeight="1" x14ac:dyDescent="0.3">
      <c r="A93" s="264">
        <f t="shared" si="5"/>
        <v>90</v>
      </c>
      <c r="B93" s="323"/>
      <c r="C93" s="259"/>
      <c r="D93" s="324"/>
      <c r="E93" s="318"/>
      <c r="F93" s="318"/>
      <c r="G93" s="318"/>
      <c r="H93" s="260"/>
      <c r="I93" s="325"/>
      <c r="J93" s="249" t="str">
        <f>IFERROR(I93/(VLOOKUP(H93,Summary!$A$60:$C$76,2,FALSE))," ")</f>
        <v xml:space="preserve"> </v>
      </c>
      <c r="K93" s="220" t="str">
        <f t="shared" si="6"/>
        <v xml:space="preserve"> </v>
      </c>
      <c r="L93" s="221" t="str">
        <f t="shared" si="7"/>
        <v>date not completed</v>
      </c>
      <c r="M93" s="222"/>
      <c r="N93" s="730"/>
      <c r="O93" s="730"/>
      <c r="P93" s="748"/>
      <c r="U93" s="165"/>
      <c r="V93" s="165"/>
    </row>
    <row r="94" spans="1:22" ht="25.5" customHeight="1" x14ac:dyDescent="0.3">
      <c r="A94" s="264">
        <f t="shared" si="5"/>
        <v>91</v>
      </c>
      <c r="B94" s="323"/>
      <c r="C94" s="259"/>
      <c r="D94" s="324"/>
      <c r="E94" s="318"/>
      <c r="F94" s="318"/>
      <c r="G94" s="318"/>
      <c r="H94" s="260"/>
      <c r="I94" s="325"/>
      <c r="J94" s="249" t="str">
        <f>IFERROR(I94/(VLOOKUP(H94,Summary!$A$60:$C$76,2,FALSE))," ")</f>
        <v xml:space="preserve"> </v>
      </c>
      <c r="K94" s="220" t="str">
        <f t="shared" si="6"/>
        <v xml:space="preserve"> </v>
      </c>
      <c r="L94" s="221" t="str">
        <f t="shared" si="7"/>
        <v>date not completed</v>
      </c>
      <c r="M94" s="222"/>
      <c r="N94" s="730"/>
      <c r="O94" s="730"/>
      <c r="P94" s="748"/>
      <c r="U94" s="165"/>
      <c r="V94" s="165"/>
    </row>
    <row r="95" spans="1:22" ht="25.5" customHeight="1" x14ac:dyDescent="0.3">
      <c r="A95" s="264">
        <f t="shared" si="5"/>
        <v>92</v>
      </c>
      <c r="B95" s="323"/>
      <c r="C95" s="259"/>
      <c r="D95" s="324"/>
      <c r="E95" s="318"/>
      <c r="F95" s="318"/>
      <c r="G95" s="318"/>
      <c r="H95" s="260"/>
      <c r="I95" s="325"/>
      <c r="J95" s="249" t="str">
        <f>IFERROR(I95/(VLOOKUP(H95,Summary!$A$60:$C$76,2,FALSE))," ")</f>
        <v xml:space="preserve"> </v>
      </c>
      <c r="K95" s="220" t="str">
        <f t="shared" si="6"/>
        <v xml:space="preserve"> </v>
      </c>
      <c r="L95" s="221" t="str">
        <f t="shared" si="7"/>
        <v>date not completed</v>
      </c>
      <c r="M95" s="222"/>
      <c r="N95" s="730"/>
      <c r="O95" s="730"/>
      <c r="P95" s="748"/>
      <c r="U95" s="165"/>
      <c r="V95" s="165"/>
    </row>
    <row r="96" spans="1:22" ht="25.5" customHeight="1" x14ac:dyDescent="0.3">
      <c r="A96" s="264">
        <f t="shared" si="5"/>
        <v>93</v>
      </c>
      <c r="B96" s="323"/>
      <c r="C96" s="259"/>
      <c r="D96" s="324"/>
      <c r="E96" s="318"/>
      <c r="F96" s="318"/>
      <c r="G96" s="318"/>
      <c r="H96" s="260"/>
      <c r="I96" s="325"/>
      <c r="J96" s="249" t="str">
        <f>IFERROR(I96/(VLOOKUP(H96,Summary!$A$60:$C$76,2,FALSE))," ")</f>
        <v xml:space="preserve"> </v>
      </c>
      <c r="K96" s="220" t="str">
        <f t="shared" si="6"/>
        <v xml:space="preserve"> </v>
      </c>
      <c r="L96" s="221" t="str">
        <f t="shared" si="7"/>
        <v>date not completed</v>
      </c>
      <c r="M96" s="222"/>
      <c r="N96" s="730"/>
      <c r="O96" s="730"/>
      <c r="P96" s="748"/>
      <c r="U96" s="165"/>
      <c r="V96" s="165"/>
    </row>
    <row r="97" spans="1:22" ht="25.5" customHeight="1" x14ac:dyDescent="0.3">
      <c r="A97" s="264">
        <f t="shared" si="5"/>
        <v>94</v>
      </c>
      <c r="B97" s="323"/>
      <c r="C97" s="259"/>
      <c r="D97" s="324"/>
      <c r="E97" s="318"/>
      <c r="F97" s="318"/>
      <c r="G97" s="318"/>
      <c r="H97" s="260"/>
      <c r="I97" s="325"/>
      <c r="J97" s="249" t="str">
        <f>IFERROR(I97/(VLOOKUP(H97,Summary!$A$60:$C$76,2,FALSE))," ")</f>
        <v xml:space="preserve"> </v>
      </c>
      <c r="K97" s="220" t="str">
        <f t="shared" si="6"/>
        <v xml:space="preserve"> </v>
      </c>
      <c r="L97" s="221" t="str">
        <f t="shared" si="7"/>
        <v>date not completed</v>
      </c>
      <c r="M97" s="222"/>
      <c r="N97" s="730"/>
      <c r="O97" s="730"/>
      <c r="P97" s="748"/>
      <c r="U97" s="165"/>
      <c r="V97" s="165"/>
    </row>
    <row r="98" spans="1:22" ht="25.5" customHeight="1" x14ac:dyDescent="0.3">
      <c r="A98" s="264">
        <f t="shared" si="5"/>
        <v>95</v>
      </c>
      <c r="B98" s="323"/>
      <c r="C98" s="259"/>
      <c r="D98" s="324"/>
      <c r="E98" s="318"/>
      <c r="F98" s="318"/>
      <c r="G98" s="318"/>
      <c r="H98" s="260"/>
      <c r="I98" s="325"/>
      <c r="J98" s="249" t="str">
        <f>IFERROR(I98/(VLOOKUP(H98,Summary!$A$60:$C$76,2,FALSE))," ")</f>
        <v xml:space="preserve"> </v>
      </c>
      <c r="K98" s="220" t="str">
        <f t="shared" si="6"/>
        <v xml:space="preserve"> </v>
      </c>
      <c r="L98" s="221" t="str">
        <f t="shared" si="7"/>
        <v>date not completed</v>
      </c>
      <c r="M98" s="222"/>
      <c r="N98" s="730"/>
      <c r="O98" s="730"/>
      <c r="P98" s="748"/>
      <c r="U98" s="165"/>
      <c r="V98" s="165"/>
    </row>
    <row r="99" spans="1:22" ht="25.5" customHeight="1" x14ac:dyDescent="0.3">
      <c r="A99" s="264">
        <f t="shared" si="5"/>
        <v>96</v>
      </c>
      <c r="B99" s="323"/>
      <c r="C99" s="259"/>
      <c r="D99" s="324"/>
      <c r="E99" s="318"/>
      <c r="F99" s="318"/>
      <c r="G99" s="318"/>
      <c r="H99" s="260"/>
      <c r="I99" s="325"/>
      <c r="J99" s="249" t="str">
        <f>IFERROR(I99/(VLOOKUP(H99,Summary!$A$60:$C$76,2,FALSE))," ")</f>
        <v xml:space="preserve"> </v>
      </c>
      <c r="K99" s="220" t="str">
        <f t="shared" si="6"/>
        <v xml:space="preserve"> </v>
      </c>
      <c r="L99" s="221" t="str">
        <f t="shared" si="7"/>
        <v>date not completed</v>
      </c>
      <c r="M99" s="222"/>
      <c r="N99" s="730"/>
      <c r="O99" s="730"/>
      <c r="P99" s="748"/>
      <c r="U99" s="165"/>
      <c r="V99" s="165"/>
    </row>
    <row r="100" spans="1:22" ht="25.5" customHeight="1" x14ac:dyDescent="0.3">
      <c r="A100" s="264">
        <f t="shared" si="5"/>
        <v>97</v>
      </c>
      <c r="B100" s="323"/>
      <c r="C100" s="259"/>
      <c r="D100" s="324"/>
      <c r="E100" s="318"/>
      <c r="F100" s="318"/>
      <c r="G100" s="318"/>
      <c r="H100" s="260"/>
      <c r="I100" s="325"/>
      <c r="J100" s="249" t="str">
        <f>IFERROR(I100/(VLOOKUP(H100,Summary!$A$60:$C$76,2,FALSE))," ")</f>
        <v xml:space="preserve"> </v>
      </c>
      <c r="K100" s="220" t="str">
        <f t="shared" si="6"/>
        <v xml:space="preserve"> </v>
      </c>
      <c r="L100" s="221" t="str">
        <f t="shared" si="7"/>
        <v>date not completed</v>
      </c>
      <c r="M100" s="222"/>
      <c r="N100" s="730"/>
      <c r="O100" s="730"/>
      <c r="P100" s="748"/>
      <c r="U100" s="165"/>
      <c r="V100" s="165"/>
    </row>
    <row r="101" spans="1:22" ht="25.5" customHeight="1" x14ac:dyDescent="0.3">
      <c r="A101" s="264">
        <f t="shared" si="5"/>
        <v>98</v>
      </c>
      <c r="B101" s="323"/>
      <c r="C101" s="259"/>
      <c r="D101" s="324"/>
      <c r="E101" s="318"/>
      <c r="F101" s="318"/>
      <c r="G101" s="318"/>
      <c r="H101" s="260"/>
      <c r="I101" s="325"/>
      <c r="J101" s="249" t="str">
        <f>IFERROR(I101/(VLOOKUP(H101,Summary!$A$60:$C$76,2,FALSE))," ")</f>
        <v xml:space="preserve"> </v>
      </c>
      <c r="K101" s="220" t="str">
        <f t="shared" si="6"/>
        <v xml:space="preserve"> </v>
      </c>
      <c r="L101" s="221" t="str">
        <f t="shared" si="7"/>
        <v>date not completed</v>
      </c>
      <c r="M101" s="222"/>
      <c r="N101" s="730"/>
      <c r="O101" s="730"/>
      <c r="P101" s="748"/>
      <c r="U101" s="165"/>
      <c r="V101" s="165"/>
    </row>
    <row r="102" spans="1:22" ht="25.5" customHeight="1" x14ac:dyDescent="0.3">
      <c r="A102" s="264">
        <f t="shared" si="5"/>
        <v>99</v>
      </c>
      <c r="B102" s="323"/>
      <c r="C102" s="259"/>
      <c r="D102" s="324"/>
      <c r="E102" s="318"/>
      <c r="F102" s="318"/>
      <c r="G102" s="318"/>
      <c r="H102" s="260"/>
      <c r="I102" s="325"/>
      <c r="J102" s="249" t="str">
        <f>IFERROR(I102/(VLOOKUP(H102,Summary!$A$60:$C$76,2,FALSE))," ")</f>
        <v xml:space="preserve"> </v>
      </c>
      <c r="K102" s="220" t="str">
        <f t="shared" si="6"/>
        <v xml:space="preserve"> </v>
      </c>
      <c r="L102" s="221" t="str">
        <f t="shared" si="7"/>
        <v>date not completed</v>
      </c>
      <c r="M102" s="222"/>
      <c r="N102" s="730"/>
      <c r="O102" s="730"/>
      <c r="P102" s="748"/>
      <c r="U102" s="165"/>
      <c r="V102" s="165"/>
    </row>
    <row r="103" spans="1:22" ht="25.5" customHeight="1" x14ac:dyDescent="0.3">
      <c r="A103" s="264">
        <f t="shared" si="5"/>
        <v>100</v>
      </c>
      <c r="B103" s="323"/>
      <c r="C103" s="259"/>
      <c r="D103" s="324"/>
      <c r="E103" s="318"/>
      <c r="F103" s="318"/>
      <c r="G103" s="318"/>
      <c r="H103" s="260"/>
      <c r="I103" s="325"/>
      <c r="J103" s="249" t="str">
        <f>IFERROR(I103/(VLOOKUP(H103,Summary!$A$60:$C$76,2,FALSE))," ")</f>
        <v xml:space="preserve"> </v>
      </c>
      <c r="K103" s="220" t="str">
        <f t="shared" si="6"/>
        <v xml:space="preserve"> </v>
      </c>
      <c r="L103" s="221" t="str">
        <f t="shared" si="7"/>
        <v>date not completed</v>
      </c>
      <c r="M103" s="222"/>
      <c r="N103" s="730"/>
      <c r="O103" s="730"/>
      <c r="P103" s="748"/>
      <c r="U103" s="165"/>
      <c r="V103" s="165"/>
    </row>
    <row r="104" spans="1:22" ht="25.5" customHeight="1" x14ac:dyDescent="0.3">
      <c r="A104" s="264">
        <f t="shared" si="5"/>
        <v>101</v>
      </c>
      <c r="B104" s="323"/>
      <c r="C104" s="259"/>
      <c r="D104" s="324"/>
      <c r="E104" s="318"/>
      <c r="F104" s="318"/>
      <c r="G104" s="318"/>
      <c r="H104" s="260"/>
      <c r="I104" s="325"/>
      <c r="J104" s="249" t="str">
        <f>IFERROR(I104/(VLOOKUP(H104,Summary!$A$60:$C$76,2,FALSE))," ")</f>
        <v xml:space="preserve"> </v>
      </c>
      <c r="K104" s="220" t="str">
        <f t="shared" si="6"/>
        <v xml:space="preserve"> </v>
      </c>
      <c r="L104" s="221" t="str">
        <f t="shared" si="7"/>
        <v>date not completed</v>
      </c>
      <c r="M104" s="222"/>
      <c r="N104" s="730"/>
      <c r="O104" s="730"/>
      <c r="P104" s="748"/>
      <c r="U104" s="165"/>
      <c r="V104" s="165"/>
    </row>
    <row r="105" spans="1:22" ht="25.5" customHeight="1" x14ac:dyDescent="0.3">
      <c r="A105" s="264">
        <f t="shared" si="5"/>
        <v>102</v>
      </c>
      <c r="B105" s="323"/>
      <c r="C105" s="259"/>
      <c r="D105" s="324"/>
      <c r="E105" s="318"/>
      <c r="F105" s="318"/>
      <c r="G105" s="318"/>
      <c r="H105" s="260"/>
      <c r="I105" s="325"/>
      <c r="J105" s="249" t="str">
        <f>IFERROR(I105/(VLOOKUP(H105,Summary!$A$60:$C$76,2,FALSE))," ")</f>
        <v xml:space="preserve"> </v>
      </c>
      <c r="K105" s="220" t="str">
        <f t="shared" si="6"/>
        <v xml:space="preserve"> </v>
      </c>
      <c r="L105" s="221" t="str">
        <f t="shared" si="7"/>
        <v>date not completed</v>
      </c>
      <c r="M105" s="222"/>
      <c r="N105" s="730"/>
      <c r="O105" s="730"/>
      <c r="P105" s="748"/>
      <c r="U105" s="165"/>
      <c r="V105" s="165"/>
    </row>
    <row r="106" spans="1:22" ht="25.5" customHeight="1" x14ac:dyDescent="0.3">
      <c r="A106" s="264">
        <f t="shared" si="5"/>
        <v>103</v>
      </c>
      <c r="B106" s="323"/>
      <c r="C106" s="259"/>
      <c r="D106" s="324"/>
      <c r="E106" s="318"/>
      <c r="F106" s="318"/>
      <c r="G106" s="318"/>
      <c r="H106" s="260"/>
      <c r="I106" s="325"/>
      <c r="J106" s="249" t="str">
        <f>IFERROR(I106/(VLOOKUP(H106,Summary!$A$60:$C$76,2,FALSE))," ")</f>
        <v xml:space="preserve"> </v>
      </c>
      <c r="K106" s="220" t="str">
        <f t="shared" si="6"/>
        <v xml:space="preserve"> </v>
      </c>
      <c r="L106" s="221" t="str">
        <f t="shared" si="7"/>
        <v>date not completed</v>
      </c>
      <c r="M106" s="222"/>
      <c r="N106" s="730"/>
      <c r="O106" s="730"/>
      <c r="P106" s="748"/>
      <c r="U106" s="165"/>
      <c r="V106" s="165"/>
    </row>
    <row r="107" spans="1:22" ht="25.5" customHeight="1" x14ac:dyDescent="0.3">
      <c r="A107" s="264">
        <f t="shared" si="5"/>
        <v>104</v>
      </c>
      <c r="B107" s="323"/>
      <c r="C107" s="259"/>
      <c r="D107" s="324"/>
      <c r="E107" s="318"/>
      <c r="F107" s="318"/>
      <c r="G107" s="318"/>
      <c r="H107" s="260"/>
      <c r="I107" s="325"/>
      <c r="J107" s="249" t="str">
        <f>IFERROR(I107/(VLOOKUP(H107,Summary!$A$60:$C$76,2,FALSE))," ")</f>
        <v xml:space="preserve"> </v>
      </c>
      <c r="K107" s="220" t="str">
        <f t="shared" si="6"/>
        <v xml:space="preserve"> </v>
      </c>
      <c r="L107" s="221" t="str">
        <f t="shared" si="7"/>
        <v>date not completed</v>
      </c>
      <c r="M107" s="222"/>
      <c r="N107" s="730"/>
      <c r="O107" s="730"/>
      <c r="P107" s="748"/>
      <c r="U107" s="165"/>
      <c r="V107" s="165"/>
    </row>
    <row r="108" spans="1:22" ht="25.5" customHeight="1" x14ac:dyDescent="0.3">
      <c r="A108" s="264">
        <f t="shared" si="5"/>
        <v>105</v>
      </c>
      <c r="B108" s="323"/>
      <c r="C108" s="259"/>
      <c r="D108" s="324"/>
      <c r="E108" s="318"/>
      <c r="F108" s="318"/>
      <c r="G108" s="318"/>
      <c r="H108" s="260"/>
      <c r="I108" s="325"/>
      <c r="J108" s="249" t="str">
        <f>IFERROR(I108/(VLOOKUP(H108,Summary!$A$60:$C$76,2,FALSE))," ")</f>
        <v xml:space="preserve"> </v>
      </c>
      <c r="K108" s="220" t="str">
        <f t="shared" si="6"/>
        <v xml:space="preserve"> </v>
      </c>
      <c r="L108" s="221" t="str">
        <f t="shared" si="7"/>
        <v>date not completed</v>
      </c>
      <c r="M108" s="222"/>
      <c r="N108" s="730"/>
      <c r="O108" s="730"/>
      <c r="P108" s="748"/>
      <c r="U108" s="165"/>
      <c r="V108" s="165"/>
    </row>
    <row r="109" spans="1:22" ht="25.5" customHeight="1" x14ac:dyDescent="0.3">
      <c r="A109" s="264">
        <f t="shared" si="5"/>
        <v>106</v>
      </c>
      <c r="B109" s="323"/>
      <c r="C109" s="259"/>
      <c r="D109" s="324"/>
      <c r="E109" s="318"/>
      <c r="F109" s="318"/>
      <c r="G109" s="318"/>
      <c r="H109" s="260"/>
      <c r="I109" s="325"/>
      <c r="J109" s="249" t="str">
        <f>IFERROR(I109/(VLOOKUP(H109,Summary!$A$60:$C$76,2,FALSE))," ")</f>
        <v xml:space="preserve"> </v>
      </c>
      <c r="K109" s="220" t="str">
        <f t="shared" si="6"/>
        <v xml:space="preserve"> </v>
      </c>
      <c r="L109" s="221" t="str">
        <f t="shared" si="7"/>
        <v>date not completed</v>
      </c>
      <c r="M109" s="222"/>
      <c r="N109" s="730"/>
      <c r="O109" s="730"/>
      <c r="P109" s="748"/>
      <c r="U109" s="165"/>
      <c r="V109" s="165"/>
    </row>
    <row r="110" spans="1:22" ht="25.5" customHeight="1" x14ac:dyDescent="0.3">
      <c r="A110" s="264">
        <f t="shared" si="5"/>
        <v>107</v>
      </c>
      <c r="B110" s="323"/>
      <c r="C110" s="259"/>
      <c r="D110" s="324"/>
      <c r="E110" s="318"/>
      <c r="F110" s="318"/>
      <c r="G110" s="318"/>
      <c r="H110" s="260"/>
      <c r="I110" s="325"/>
      <c r="J110" s="249" t="str">
        <f>IFERROR(I110/(VLOOKUP(H110,Summary!$A$60:$C$76,2,FALSE))," ")</f>
        <v xml:space="preserve"> </v>
      </c>
      <c r="K110" s="220" t="str">
        <f t="shared" si="6"/>
        <v xml:space="preserve"> </v>
      </c>
      <c r="L110" s="221" t="str">
        <f t="shared" si="7"/>
        <v>date not completed</v>
      </c>
      <c r="M110" s="222"/>
      <c r="N110" s="730"/>
      <c r="O110" s="730"/>
      <c r="P110" s="748"/>
      <c r="U110" s="165"/>
      <c r="V110" s="165"/>
    </row>
    <row r="111" spans="1:22" ht="25.5" customHeight="1" x14ac:dyDescent="0.3">
      <c r="A111" s="264">
        <f t="shared" si="5"/>
        <v>108</v>
      </c>
      <c r="B111" s="323"/>
      <c r="C111" s="259"/>
      <c r="D111" s="324"/>
      <c r="E111" s="318"/>
      <c r="F111" s="318"/>
      <c r="G111" s="318"/>
      <c r="H111" s="260"/>
      <c r="I111" s="325"/>
      <c r="J111" s="249" t="str">
        <f>IFERROR(I111/(VLOOKUP(H111,Summary!$A$60:$C$76,2,FALSE))," ")</f>
        <v xml:space="preserve"> </v>
      </c>
      <c r="K111" s="220" t="str">
        <f t="shared" si="6"/>
        <v xml:space="preserve"> </v>
      </c>
      <c r="L111" s="221" t="str">
        <f t="shared" si="7"/>
        <v>date not completed</v>
      </c>
      <c r="M111" s="222"/>
      <c r="N111" s="730"/>
      <c r="O111" s="730"/>
      <c r="P111" s="748"/>
      <c r="U111" s="165"/>
      <c r="V111" s="165"/>
    </row>
    <row r="112" spans="1:22" ht="25.5" customHeight="1" x14ac:dyDescent="0.3">
      <c r="A112" s="264">
        <f t="shared" si="5"/>
        <v>109</v>
      </c>
      <c r="B112" s="323"/>
      <c r="C112" s="259"/>
      <c r="D112" s="324"/>
      <c r="E112" s="318"/>
      <c r="F112" s="318"/>
      <c r="G112" s="318"/>
      <c r="H112" s="260"/>
      <c r="I112" s="325"/>
      <c r="J112" s="249" t="str">
        <f>IFERROR(I112/(VLOOKUP(H112,Summary!$A$60:$C$76,2,FALSE))," ")</f>
        <v xml:space="preserve"> </v>
      </c>
      <c r="K112" s="220" t="str">
        <f t="shared" si="6"/>
        <v xml:space="preserve"> </v>
      </c>
      <c r="L112" s="221" t="str">
        <f t="shared" si="7"/>
        <v>date not completed</v>
      </c>
      <c r="M112" s="222"/>
      <c r="N112" s="730"/>
      <c r="O112" s="730"/>
      <c r="P112" s="748"/>
      <c r="U112" s="165"/>
      <c r="V112" s="165"/>
    </row>
    <row r="113" spans="1:22" ht="25.5" customHeight="1" x14ac:dyDescent="0.3">
      <c r="A113" s="264">
        <f t="shared" si="5"/>
        <v>110</v>
      </c>
      <c r="B113" s="323"/>
      <c r="C113" s="259"/>
      <c r="D113" s="324"/>
      <c r="E113" s="318"/>
      <c r="F113" s="318"/>
      <c r="G113" s="318"/>
      <c r="H113" s="260"/>
      <c r="I113" s="325"/>
      <c r="J113" s="249" t="str">
        <f>IFERROR(I113/(VLOOKUP(H113,Summary!$A$60:$C$76,2,FALSE))," ")</f>
        <v xml:space="preserve"> </v>
      </c>
      <c r="K113" s="220" t="str">
        <f t="shared" si="6"/>
        <v xml:space="preserve"> </v>
      </c>
      <c r="L113" s="221" t="str">
        <f t="shared" si="7"/>
        <v>date not completed</v>
      </c>
      <c r="M113" s="222"/>
      <c r="N113" s="730"/>
      <c r="O113" s="730"/>
      <c r="P113" s="748"/>
      <c r="U113" s="165"/>
      <c r="V113" s="165"/>
    </row>
    <row r="114" spans="1:22" ht="25.5" customHeight="1" x14ac:dyDescent="0.3">
      <c r="A114" s="264">
        <f t="shared" si="5"/>
        <v>111</v>
      </c>
      <c r="B114" s="323"/>
      <c r="C114" s="259"/>
      <c r="D114" s="324"/>
      <c r="E114" s="318"/>
      <c r="F114" s="318"/>
      <c r="G114" s="318"/>
      <c r="H114" s="260"/>
      <c r="I114" s="325"/>
      <c r="J114" s="249" t="str">
        <f>IFERROR(I114/(VLOOKUP(H114,Summary!$A$60:$C$76,2,FALSE))," ")</f>
        <v xml:space="preserve"> </v>
      </c>
      <c r="K114" s="220" t="str">
        <f t="shared" si="6"/>
        <v xml:space="preserve"> </v>
      </c>
      <c r="L114" s="221" t="str">
        <f t="shared" si="7"/>
        <v>date not completed</v>
      </c>
      <c r="M114" s="222"/>
      <c r="N114" s="730"/>
      <c r="O114" s="730"/>
      <c r="P114" s="748"/>
      <c r="U114" s="165"/>
      <c r="V114" s="165"/>
    </row>
    <row r="115" spans="1:22" ht="25.5" customHeight="1" x14ac:dyDescent="0.3">
      <c r="A115" s="264">
        <f t="shared" si="5"/>
        <v>112</v>
      </c>
      <c r="B115" s="323"/>
      <c r="C115" s="259"/>
      <c r="D115" s="324"/>
      <c r="E115" s="318"/>
      <c r="F115" s="318"/>
      <c r="G115" s="318"/>
      <c r="H115" s="260"/>
      <c r="I115" s="325"/>
      <c r="J115" s="249" t="str">
        <f>IFERROR(I115/(VLOOKUP(H115,Summary!$A$60:$C$76,2,FALSE))," ")</f>
        <v xml:space="preserve"> </v>
      </c>
      <c r="K115" s="220" t="str">
        <f t="shared" si="6"/>
        <v xml:space="preserve"> </v>
      </c>
      <c r="L115" s="221" t="str">
        <f t="shared" si="7"/>
        <v>date not completed</v>
      </c>
      <c r="M115" s="222"/>
      <c r="N115" s="730"/>
      <c r="O115" s="730"/>
      <c r="P115" s="748"/>
      <c r="U115" s="165"/>
      <c r="V115" s="165"/>
    </row>
    <row r="116" spans="1:22" ht="25.5" customHeight="1" x14ac:dyDescent="0.3">
      <c r="A116" s="264">
        <f t="shared" si="5"/>
        <v>113</v>
      </c>
      <c r="B116" s="323"/>
      <c r="C116" s="259"/>
      <c r="D116" s="324"/>
      <c r="E116" s="318"/>
      <c r="F116" s="318"/>
      <c r="G116" s="318"/>
      <c r="H116" s="260"/>
      <c r="I116" s="325"/>
      <c r="J116" s="249" t="str">
        <f>IFERROR(I116/(VLOOKUP(H116,Summary!$A$60:$C$76,2,FALSE))," ")</f>
        <v xml:space="preserve"> </v>
      </c>
      <c r="K116" s="220" t="str">
        <f t="shared" si="6"/>
        <v xml:space="preserve"> </v>
      </c>
      <c r="L116" s="221" t="str">
        <f t="shared" si="7"/>
        <v>date not completed</v>
      </c>
      <c r="M116" s="222"/>
      <c r="N116" s="730"/>
      <c r="O116" s="730"/>
      <c r="P116" s="748"/>
      <c r="U116" s="165"/>
      <c r="V116" s="165"/>
    </row>
    <row r="117" spans="1:22" ht="25.5" customHeight="1" x14ac:dyDescent="0.3">
      <c r="A117" s="264">
        <f t="shared" si="5"/>
        <v>114</v>
      </c>
      <c r="B117" s="323"/>
      <c r="C117" s="259"/>
      <c r="D117" s="324"/>
      <c r="E117" s="318"/>
      <c r="F117" s="318"/>
      <c r="G117" s="318"/>
      <c r="H117" s="260"/>
      <c r="I117" s="325"/>
      <c r="J117" s="249" t="str">
        <f>IFERROR(I117/(VLOOKUP(H117,Summary!$A$60:$C$76,2,FALSE))," ")</f>
        <v xml:space="preserve"> </v>
      </c>
      <c r="K117" s="220" t="str">
        <f t="shared" si="6"/>
        <v xml:space="preserve"> </v>
      </c>
      <c r="L117" s="221" t="str">
        <f t="shared" si="7"/>
        <v>date not completed</v>
      </c>
      <c r="M117" s="222"/>
      <c r="N117" s="730"/>
      <c r="O117" s="730"/>
      <c r="P117" s="748"/>
      <c r="U117" s="165"/>
      <c r="V117" s="165"/>
    </row>
    <row r="118" spans="1:22" ht="25.5" customHeight="1" x14ac:dyDescent="0.3">
      <c r="A118" s="264">
        <f t="shared" si="5"/>
        <v>115</v>
      </c>
      <c r="B118" s="323"/>
      <c r="C118" s="259"/>
      <c r="D118" s="324"/>
      <c r="E118" s="318"/>
      <c r="F118" s="318"/>
      <c r="G118" s="318"/>
      <c r="H118" s="260"/>
      <c r="I118" s="325"/>
      <c r="J118" s="249" t="str">
        <f>IFERROR(I118/(VLOOKUP(H118,Summary!$A$60:$C$76,2,FALSE))," ")</f>
        <v xml:space="preserve"> </v>
      </c>
      <c r="K118" s="220" t="str">
        <f t="shared" si="6"/>
        <v xml:space="preserve"> </v>
      </c>
      <c r="L118" s="221" t="str">
        <f t="shared" si="7"/>
        <v>date not completed</v>
      </c>
      <c r="M118" s="222"/>
      <c r="N118" s="730"/>
      <c r="O118" s="730"/>
      <c r="P118" s="748"/>
      <c r="U118" s="165"/>
      <c r="V118" s="165"/>
    </row>
    <row r="119" spans="1:22" ht="25.5" customHeight="1" x14ac:dyDescent="0.3">
      <c r="A119" s="264">
        <f t="shared" si="5"/>
        <v>116</v>
      </c>
      <c r="B119" s="323"/>
      <c r="C119" s="259"/>
      <c r="D119" s="324"/>
      <c r="E119" s="318"/>
      <c r="F119" s="318"/>
      <c r="G119" s="318"/>
      <c r="H119" s="260"/>
      <c r="I119" s="325"/>
      <c r="J119" s="249" t="str">
        <f>IFERROR(I119/(VLOOKUP(H119,Summary!$A$60:$C$76,2,FALSE))," ")</f>
        <v xml:space="preserve"> </v>
      </c>
      <c r="K119" s="220" t="str">
        <f t="shared" si="6"/>
        <v xml:space="preserve"> </v>
      </c>
      <c r="L119" s="221" t="str">
        <f t="shared" si="7"/>
        <v>date not completed</v>
      </c>
      <c r="M119" s="222"/>
      <c r="N119" s="730"/>
      <c r="O119" s="730"/>
      <c r="P119" s="748"/>
      <c r="U119" s="165"/>
      <c r="V119" s="165"/>
    </row>
    <row r="120" spans="1:22" ht="25.5" customHeight="1" x14ac:dyDescent="0.3">
      <c r="A120" s="264">
        <f t="shared" si="5"/>
        <v>117</v>
      </c>
      <c r="B120" s="323"/>
      <c r="C120" s="259"/>
      <c r="D120" s="324"/>
      <c r="E120" s="318"/>
      <c r="F120" s="318"/>
      <c r="G120" s="318"/>
      <c r="H120" s="260"/>
      <c r="I120" s="325"/>
      <c r="J120" s="249" t="str">
        <f>IFERROR(I120/(VLOOKUP(H120,Summary!$A$60:$C$76,2,FALSE))," ")</f>
        <v xml:space="preserve"> </v>
      </c>
      <c r="K120" s="220" t="str">
        <f t="shared" si="6"/>
        <v xml:space="preserve"> </v>
      </c>
      <c r="L120" s="221" t="str">
        <f t="shared" si="7"/>
        <v>date not completed</v>
      </c>
      <c r="M120" s="222"/>
      <c r="N120" s="730"/>
      <c r="O120" s="730"/>
      <c r="P120" s="748"/>
      <c r="U120" s="165"/>
      <c r="V120" s="165"/>
    </row>
    <row r="121" spans="1:22" ht="25.5" customHeight="1" x14ac:dyDescent="0.3">
      <c r="A121" s="264">
        <f t="shared" si="5"/>
        <v>118</v>
      </c>
      <c r="B121" s="323"/>
      <c r="C121" s="259"/>
      <c r="D121" s="324"/>
      <c r="E121" s="318"/>
      <c r="F121" s="318"/>
      <c r="G121" s="318"/>
      <c r="H121" s="260"/>
      <c r="I121" s="325"/>
      <c r="J121" s="249" t="str">
        <f>IFERROR(I121/(VLOOKUP(H121,Summary!$A$60:$C$76,2,FALSE))," ")</f>
        <v xml:space="preserve"> </v>
      </c>
      <c r="K121" s="220" t="str">
        <f t="shared" si="6"/>
        <v xml:space="preserve"> </v>
      </c>
      <c r="L121" s="221" t="str">
        <f t="shared" si="7"/>
        <v>date not completed</v>
      </c>
      <c r="M121" s="222"/>
      <c r="N121" s="730"/>
      <c r="O121" s="730"/>
      <c r="P121" s="748"/>
      <c r="U121" s="165"/>
      <c r="V121" s="165"/>
    </row>
    <row r="122" spans="1:22" ht="25.5" customHeight="1" x14ac:dyDescent="0.3">
      <c r="A122" s="264">
        <f t="shared" si="5"/>
        <v>119</v>
      </c>
      <c r="B122" s="323"/>
      <c r="C122" s="259"/>
      <c r="D122" s="324"/>
      <c r="E122" s="318"/>
      <c r="F122" s="318"/>
      <c r="G122" s="318"/>
      <c r="H122" s="260"/>
      <c r="I122" s="325"/>
      <c r="J122" s="249" t="str">
        <f>IFERROR(I122/(VLOOKUP(H122,Summary!$A$60:$C$76,2,FALSE))," ")</f>
        <v xml:space="preserve"> </v>
      </c>
      <c r="K122" s="220" t="str">
        <f t="shared" si="6"/>
        <v xml:space="preserve"> </v>
      </c>
      <c r="L122" s="221" t="str">
        <f t="shared" si="7"/>
        <v>date not completed</v>
      </c>
      <c r="M122" s="222"/>
      <c r="N122" s="730"/>
      <c r="O122" s="730"/>
      <c r="P122" s="748"/>
      <c r="U122" s="165"/>
      <c r="V122" s="165"/>
    </row>
    <row r="123" spans="1:22" ht="25.5" customHeight="1" x14ac:dyDescent="0.3">
      <c r="A123" s="264">
        <f t="shared" si="5"/>
        <v>120</v>
      </c>
      <c r="B123" s="323"/>
      <c r="C123" s="259"/>
      <c r="D123" s="324"/>
      <c r="E123" s="318"/>
      <c r="F123" s="318"/>
      <c r="G123" s="318"/>
      <c r="H123" s="260"/>
      <c r="I123" s="325"/>
      <c r="J123" s="249" t="str">
        <f>IFERROR(I123/(VLOOKUP(H123,Summary!$A$60:$C$76,2,FALSE))," ")</f>
        <v xml:space="preserve"> </v>
      </c>
      <c r="K123" s="220" t="str">
        <f t="shared" si="6"/>
        <v xml:space="preserve"> </v>
      </c>
      <c r="L123" s="221" t="str">
        <f t="shared" si="7"/>
        <v>date not completed</v>
      </c>
      <c r="M123" s="222"/>
      <c r="N123" s="730"/>
      <c r="O123" s="730"/>
      <c r="P123" s="748"/>
      <c r="U123" s="165"/>
      <c r="V123" s="165"/>
    </row>
    <row r="124" spans="1:22" ht="25.5" customHeight="1" x14ac:dyDescent="0.3">
      <c r="A124" s="264">
        <f t="shared" si="5"/>
        <v>121</v>
      </c>
      <c r="B124" s="323"/>
      <c r="C124" s="259"/>
      <c r="D124" s="324"/>
      <c r="E124" s="318"/>
      <c r="F124" s="318"/>
      <c r="G124" s="318"/>
      <c r="H124" s="260"/>
      <c r="I124" s="325"/>
      <c r="J124" s="249" t="str">
        <f>IFERROR(I124/(VLOOKUP(H124,Summary!$A$60:$C$76,2,FALSE))," ")</f>
        <v xml:space="preserve"> </v>
      </c>
      <c r="K124" s="220" t="str">
        <f t="shared" si="6"/>
        <v xml:space="preserve"> </v>
      </c>
      <c r="L124" s="221" t="str">
        <f t="shared" si="7"/>
        <v>date not completed</v>
      </c>
      <c r="M124" s="222"/>
      <c r="N124" s="730"/>
      <c r="O124" s="730"/>
      <c r="P124" s="748"/>
      <c r="U124" s="165"/>
      <c r="V124" s="165"/>
    </row>
    <row r="125" spans="1:22" ht="25.5" customHeight="1" x14ac:dyDescent="0.3">
      <c r="A125" s="264">
        <f t="shared" si="5"/>
        <v>122</v>
      </c>
      <c r="B125" s="323"/>
      <c r="C125" s="259"/>
      <c r="D125" s="324"/>
      <c r="E125" s="318"/>
      <c r="F125" s="318"/>
      <c r="G125" s="318"/>
      <c r="H125" s="260"/>
      <c r="I125" s="325"/>
      <c r="J125" s="249" t="str">
        <f>IFERROR(I125/(VLOOKUP(H125,Summary!$A$60:$C$76,2,FALSE))," ")</f>
        <v xml:space="preserve"> </v>
      </c>
      <c r="K125" s="220" t="str">
        <f t="shared" si="6"/>
        <v xml:space="preserve"> </v>
      </c>
      <c r="L125" s="221" t="str">
        <f t="shared" si="7"/>
        <v>date not completed</v>
      </c>
      <c r="M125" s="222"/>
      <c r="N125" s="730"/>
      <c r="O125" s="730"/>
      <c r="P125" s="748"/>
      <c r="U125" s="165"/>
      <c r="V125" s="165"/>
    </row>
    <row r="126" spans="1:22" ht="25.5" customHeight="1" x14ac:dyDescent="0.3">
      <c r="A126" s="264">
        <f t="shared" si="5"/>
        <v>123</v>
      </c>
      <c r="B126" s="323"/>
      <c r="C126" s="259"/>
      <c r="D126" s="324"/>
      <c r="E126" s="318"/>
      <c r="F126" s="318"/>
      <c r="G126" s="318"/>
      <c r="H126" s="260"/>
      <c r="I126" s="325"/>
      <c r="J126" s="249" t="str">
        <f>IFERROR(I126/(VLOOKUP(H126,Summary!$A$60:$C$76,2,FALSE))," ")</f>
        <v xml:space="preserve"> </v>
      </c>
      <c r="K126" s="220" t="str">
        <f t="shared" si="6"/>
        <v xml:space="preserve"> </v>
      </c>
      <c r="L126" s="221" t="str">
        <f t="shared" si="7"/>
        <v>date not completed</v>
      </c>
      <c r="M126" s="222"/>
      <c r="N126" s="730"/>
      <c r="O126" s="730"/>
      <c r="P126" s="748"/>
      <c r="U126" s="165"/>
      <c r="V126" s="165"/>
    </row>
    <row r="127" spans="1:22" ht="25.5" customHeight="1" x14ac:dyDescent="0.3">
      <c r="A127" s="264">
        <f t="shared" si="5"/>
        <v>124</v>
      </c>
      <c r="B127" s="323"/>
      <c r="C127" s="259"/>
      <c r="D127" s="324"/>
      <c r="E127" s="318"/>
      <c r="F127" s="318"/>
      <c r="G127" s="318"/>
      <c r="H127" s="260"/>
      <c r="I127" s="325"/>
      <c r="J127" s="249" t="str">
        <f>IFERROR(I127/(VLOOKUP(H127,Summary!$A$60:$C$76,2,FALSE))," ")</f>
        <v xml:space="preserve"> </v>
      </c>
      <c r="K127" s="220" t="str">
        <f t="shared" si="6"/>
        <v xml:space="preserve"> </v>
      </c>
      <c r="L127" s="221" t="str">
        <f t="shared" si="7"/>
        <v>date not completed</v>
      </c>
      <c r="M127" s="222"/>
      <c r="N127" s="730"/>
      <c r="O127" s="730"/>
      <c r="P127" s="748"/>
      <c r="U127" s="165"/>
      <c r="V127" s="165"/>
    </row>
    <row r="128" spans="1:22" ht="25.5" customHeight="1" x14ac:dyDescent="0.3">
      <c r="A128" s="264">
        <f t="shared" si="5"/>
        <v>125</v>
      </c>
      <c r="B128" s="323"/>
      <c r="C128" s="259"/>
      <c r="D128" s="324"/>
      <c r="E128" s="318"/>
      <c r="F128" s="318"/>
      <c r="G128" s="318"/>
      <c r="H128" s="260"/>
      <c r="I128" s="325"/>
      <c r="J128" s="249" t="str">
        <f>IFERROR(I128/(VLOOKUP(H128,Summary!$A$60:$C$76,2,FALSE))," ")</f>
        <v xml:space="preserve"> </v>
      </c>
      <c r="K128" s="220" t="str">
        <f t="shared" si="6"/>
        <v xml:space="preserve"> </v>
      </c>
      <c r="L128" s="221" t="str">
        <f t="shared" si="7"/>
        <v>date not completed</v>
      </c>
      <c r="M128" s="222"/>
      <c r="N128" s="730"/>
      <c r="O128" s="730"/>
      <c r="P128" s="748"/>
      <c r="U128" s="165"/>
      <c r="V128" s="165"/>
    </row>
    <row r="129" spans="1:22" ht="25.5" customHeight="1" x14ac:dyDescent="0.3">
      <c r="A129" s="264">
        <f t="shared" si="5"/>
        <v>126</v>
      </c>
      <c r="B129" s="323"/>
      <c r="C129" s="259"/>
      <c r="D129" s="324"/>
      <c r="E129" s="318"/>
      <c r="F129" s="318"/>
      <c r="G129" s="318"/>
      <c r="H129" s="260"/>
      <c r="I129" s="325"/>
      <c r="J129" s="249" t="str">
        <f>IFERROR(I129/(VLOOKUP(H129,Summary!$A$60:$C$76,2,FALSE))," ")</f>
        <v xml:space="preserve"> </v>
      </c>
      <c r="K129" s="220" t="str">
        <f t="shared" si="6"/>
        <v xml:space="preserve"> </v>
      </c>
      <c r="L129" s="221" t="str">
        <f t="shared" si="7"/>
        <v>date not completed</v>
      </c>
      <c r="M129" s="222"/>
      <c r="N129" s="730"/>
      <c r="O129" s="730"/>
      <c r="P129" s="748"/>
      <c r="U129" s="165"/>
      <c r="V129" s="165"/>
    </row>
    <row r="130" spans="1:22" ht="25.5" customHeight="1" x14ac:dyDescent="0.3">
      <c r="A130" s="264">
        <f t="shared" si="5"/>
        <v>127</v>
      </c>
      <c r="B130" s="323"/>
      <c r="C130" s="259"/>
      <c r="D130" s="324"/>
      <c r="E130" s="318"/>
      <c r="F130" s="318"/>
      <c r="G130" s="318"/>
      <c r="H130" s="260"/>
      <c r="I130" s="325"/>
      <c r="J130" s="249" t="str">
        <f>IFERROR(I130/(VLOOKUP(H130,Summary!$A$60:$C$76,2,FALSE))," ")</f>
        <v xml:space="preserve"> </v>
      </c>
      <c r="K130" s="220" t="str">
        <f t="shared" si="6"/>
        <v xml:space="preserve"> </v>
      </c>
      <c r="L130" s="221" t="str">
        <f t="shared" si="7"/>
        <v>date not completed</v>
      </c>
      <c r="M130" s="222"/>
      <c r="N130" s="730"/>
      <c r="O130" s="730"/>
      <c r="P130" s="748"/>
      <c r="U130" s="165"/>
      <c r="V130" s="165"/>
    </row>
    <row r="131" spans="1:22" ht="25.5" customHeight="1" x14ac:dyDescent="0.3">
      <c r="A131" s="264">
        <f t="shared" si="5"/>
        <v>128</v>
      </c>
      <c r="B131" s="323"/>
      <c r="C131" s="259"/>
      <c r="D131" s="324"/>
      <c r="E131" s="318"/>
      <c r="F131" s="318"/>
      <c r="G131" s="318"/>
      <c r="H131" s="260"/>
      <c r="I131" s="325"/>
      <c r="J131" s="249" t="str">
        <f>IFERROR(I131/(VLOOKUP(H131,Summary!$A$60:$C$76,2,FALSE))," ")</f>
        <v xml:space="preserve"> </v>
      </c>
      <c r="K131" s="220" t="str">
        <f t="shared" si="6"/>
        <v xml:space="preserve"> </v>
      </c>
      <c r="L131" s="221" t="str">
        <f t="shared" si="7"/>
        <v>date not completed</v>
      </c>
      <c r="M131" s="222"/>
      <c r="N131" s="730"/>
      <c r="O131" s="730"/>
      <c r="P131" s="748"/>
      <c r="U131" s="165"/>
      <c r="V131" s="165"/>
    </row>
    <row r="132" spans="1:22" ht="25.5" customHeight="1" x14ac:dyDescent="0.3">
      <c r="A132" s="264">
        <f t="shared" si="5"/>
        <v>129</v>
      </c>
      <c r="B132" s="323"/>
      <c r="C132" s="259"/>
      <c r="D132" s="324"/>
      <c r="E132" s="318"/>
      <c r="F132" s="318"/>
      <c r="G132" s="318"/>
      <c r="H132" s="260"/>
      <c r="I132" s="325"/>
      <c r="J132" s="249" t="str">
        <f>IFERROR(I132/(VLOOKUP(H132,Summary!$A$60:$C$76,2,FALSE))," ")</f>
        <v xml:space="preserve"> </v>
      </c>
      <c r="K132" s="220" t="str">
        <f t="shared" si="6"/>
        <v xml:space="preserve"> </v>
      </c>
      <c r="L132" s="221" t="str">
        <f t="shared" si="7"/>
        <v>date not completed</v>
      </c>
      <c r="M132" s="222"/>
      <c r="N132" s="730"/>
      <c r="O132" s="730"/>
      <c r="P132" s="748"/>
      <c r="U132" s="165"/>
      <c r="V132" s="165"/>
    </row>
    <row r="133" spans="1:22" ht="25.5" customHeight="1" x14ac:dyDescent="0.3">
      <c r="A133" s="264">
        <f t="shared" si="5"/>
        <v>130</v>
      </c>
      <c r="B133" s="323"/>
      <c r="C133" s="259"/>
      <c r="D133" s="324"/>
      <c r="E133" s="318"/>
      <c r="F133" s="318"/>
      <c r="G133" s="318"/>
      <c r="H133" s="260"/>
      <c r="I133" s="325"/>
      <c r="J133" s="249" t="str">
        <f>IFERROR(I133/(VLOOKUP(H133,Summary!$A$60:$C$76,2,FALSE))," ")</f>
        <v xml:space="preserve"> </v>
      </c>
      <c r="K133" s="220" t="str">
        <f t="shared" si="6"/>
        <v xml:space="preserve"> </v>
      </c>
      <c r="L133" s="221" t="str">
        <f t="shared" si="7"/>
        <v>date not completed</v>
      </c>
      <c r="M133" s="222"/>
      <c r="N133" s="730"/>
      <c r="O133" s="730"/>
      <c r="P133" s="748"/>
      <c r="U133" s="165"/>
      <c r="V133" s="165"/>
    </row>
    <row r="134" spans="1:22" ht="25.5" customHeight="1" x14ac:dyDescent="0.3">
      <c r="A134" s="264">
        <f t="shared" ref="A134:A197" si="8">+A133+1</f>
        <v>131</v>
      </c>
      <c r="B134" s="323"/>
      <c r="C134" s="259"/>
      <c r="D134" s="324"/>
      <c r="E134" s="318"/>
      <c r="F134" s="318"/>
      <c r="G134" s="318"/>
      <c r="H134" s="260"/>
      <c r="I134" s="325"/>
      <c r="J134" s="249" t="str">
        <f>IFERROR(I134/(VLOOKUP(H134,Summary!$A$60:$C$76,2,FALSE))," ")</f>
        <v xml:space="preserve"> </v>
      </c>
      <c r="K134" s="220" t="str">
        <f t="shared" ref="K134:K197" si="9">IF(I134=" ","Please fill all the fields in the row"," ")</f>
        <v xml:space="preserve"> </v>
      </c>
      <c r="L134" s="221" t="str">
        <f t="shared" ref="L134:L197" si="10">+IF(C134=0,"date not completed",IF(AND($R$2&lt;=C134,$T$2&gt;=C134),"ok","to be checked"))</f>
        <v>date not completed</v>
      </c>
      <c r="M134" s="222"/>
      <c r="N134" s="730"/>
      <c r="O134" s="730"/>
      <c r="P134" s="748"/>
      <c r="U134" s="165"/>
      <c r="V134" s="165"/>
    </row>
    <row r="135" spans="1:22" ht="25.5" customHeight="1" x14ac:dyDescent="0.3">
      <c r="A135" s="264">
        <f t="shared" si="8"/>
        <v>132</v>
      </c>
      <c r="B135" s="323"/>
      <c r="C135" s="259"/>
      <c r="D135" s="324"/>
      <c r="E135" s="318"/>
      <c r="F135" s="318"/>
      <c r="G135" s="318"/>
      <c r="H135" s="260"/>
      <c r="I135" s="325"/>
      <c r="J135" s="249" t="str">
        <f>IFERROR(I135/(VLOOKUP(H135,Summary!$A$60:$C$76,2,FALSE))," ")</f>
        <v xml:space="preserve"> </v>
      </c>
      <c r="K135" s="220" t="str">
        <f t="shared" si="9"/>
        <v xml:space="preserve"> </v>
      </c>
      <c r="L135" s="221" t="str">
        <f t="shared" si="10"/>
        <v>date not completed</v>
      </c>
      <c r="M135" s="222"/>
      <c r="N135" s="730"/>
      <c r="O135" s="730"/>
      <c r="P135" s="748"/>
      <c r="U135" s="165"/>
      <c r="V135" s="165"/>
    </row>
    <row r="136" spans="1:22" ht="25.5" customHeight="1" x14ac:dyDescent="0.3">
      <c r="A136" s="264">
        <f t="shared" si="8"/>
        <v>133</v>
      </c>
      <c r="B136" s="323"/>
      <c r="C136" s="259"/>
      <c r="D136" s="324"/>
      <c r="E136" s="318"/>
      <c r="F136" s="318"/>
      <c r="G136" s="318"/>
      <c r="H136" s="260"/>
      <c r="I136" s="325"/>
      <c r="J136" s="249" t="str">
        <f>IFERROR(I136/(VLOOKUP(H136,Summary!$A$60:$C$76,2,FALSE))," ")</f>
        <v xml:space="preserve"> </v>
      </c>
      <c r="K136" s="220" t="str">
        <f t="shared" si="9"/>
        <v xml:space="preserve"> </v>
      </c>
      <c r="L136" s="221" t="str">
        <f t="shared" si="10"/>
        <v>date not completed</v>
      </c>
      <c r="M136" s="222"/>
      <c r="N136" s="730"/>
      <c r="O136" s="730"/>
      <c r="P136" s="748"/>
      <c r="U136" s="165"/>
      <c r="V136" s="165"/>
    </row>
    <row r="137" spans="1:22" ht="25.5" customHeight="1" x14ac:dyDescent="0.3">
      <c r="A137" s="264">
        <f t="shared" si="8"/>
        <v>134</v>
      </c>
      <c r="B137" s="323"/>
      <c r="C137" s="259"/>
      <c r="D137" s="324"/>
      <c r="E137" s="318"/>
      <c r="F137" s="318"/>
      <c r="G137" s="318"/>
      <c r="H137" s="260"/>
      <c r="I137" s="325"/>
      <c r="J137" s="249" t="str">
        <f>IFERROR(I137/(VLOOKUP(H137,Summary!$A$60:$C$76,2,FALSE))," ")</f>
        <v xml:space="preserve"> </v>
      </c>
      <c r="K137" s="220" t="str">
        <f t="shared" si="9"/>
        <v xml:space="preserve"> </v>
      </c>
      <c r="L137" s="221" t="str">
        <f t="shared" si="10"/>
        <v>date not completed</v>
      </c>
      <c r="M137" s="222"/>
      <c r="N137" s="730"/>
      <c r="O137" s="730"/>
      <c r="P137" s="748"/>
      <c r="U137" s="165"/>
      <c r="V137" s="165"/>
    </row>
    <row r="138" spans="1:22" ht="25.5" customHeight="1" x14ac:dyDescent="0.3">
      <c r="A138" s="264">
        <f t="shared" si="8"/>
        <v>135</v>
      </c>
      <c r="B138" s="323"/>
      <c r="C138" s="259"/>
      <c r="D138" s="324"/>
      <c r="E138" s="318"/>
      <c r="F138" s="318"/>
      <c r="G138" s="318"/>
      <c r="H138" s="260"/>
      <c r="I138" s="325"/>
      <c r="J138" s="249" t="str">
        <f>IFERROR(I138/(VLOOKUP(H138,Summary!$A$60:$C$76,2,FALSE))," ")</f>
        <v xml:space="preserve"> </v>
      </c>
      <c r="K138" s="220" t="str">
        <f t="shared" si="9"/>
        <v xml:space="preserve"> </v>
      </c>
      <c r="L138" s="221" t="str">
        <f t="shared" si="10"/>
        <v>date not completed</v>
      </c>
      <c r="M138" s="222"/>
      <c r="N138" s="730"/>
      <c r="O138" s="730"/>
      <c r="P138" s="748"/>
      <c r="U138" s="165"/>
      <c r="V138" s="165"/>
    </row>
    <row r="139" spans="1:22" ht="25.5" customHeight="1" x14ac:dyDescent="0.3">
      <c r="A139" s="264">
        <f t="shared" si="8"/>
        <v>136</v>
      </c>
      <c r="B139" s="323"/>
      <c r="C139" s="259"/>
      <c r="D139" s="324"/>
      <c r="E139" s="318"/>
      <c r="F139" s="318"/>
      <c r="G139" s="318"/>
      <c r="H139" s="260"/>
      <c r="I139" s="325"/>
      <c r="J139" s="249" t="str">
        <f>IFERROR(I139/(VLOOKUP(H139,Summary!$A$60:$C$76,2,FALSE))," ")</f>
        <v xml:space="preserve"> </v>
      </c>
      <c r="K139" s="220" t="str">
        <f t="shared" si="9"/>
        <v xml:space="preserve"> </v>
      </c>
      <c r="L139" s="221" t="str">
        <f t="shared" si="10"/>
        <v>date not completed</v>
      </c>
      <c r="M139" s="222"/>
      <c r="N139" s="730"/>
      <c r="O139" s="730"/>
      <c r="P139" s="748"/>
      <c r="U139" s="165"/>
      <c r="V139" s="165"/>
    </row>
    <row r="140" spans="1:22" ht="25.5" customHeight="1" x14ac:dyDescent="0.3">
      <c r="A140" s="264">
        <f t="shared" si="8"/>
        <v>137</v>
      </c>
      <c r="B140" s="323"/>
      <c r="C140" s="259"/>
      <c r="D140" s="324"/>
      <c r="E140" s="318"/>
      <c r="F140" s="318"/>
      <c r="G140" s="318"/>
      <c r="H140" s="260"/>
      <c r="I140" s="325"/>
      <c r="J140" s="249" t="str">
        <f>IFERROR(I140/(VLOOKUP(H140,Summary!$A$60:$C$76,2,FALSE))," ")</f>
        <v xml:space="preserve"> </v>
      </c>
      <c r="K140" s="220" t="str">
        <f t="shared" si="9"/>
        <v xml:space="preserve"> </v>
      </c>
      <c r="L140" s="221" t="str">
        <f t="shared" si="10"/>
        <v>date not completed</v>
      </c>
      <c r="M140" s="222"/>
      <c r="N140" s="730"/>
      <c r="O140" s="730"/>
      <c r="P140" s="748"/>
      <c r="U140" s="165"/>
      <c r="V140" s="165"/>
    </row>
    <row r="141" spans="1:22" ht="25.5" customHeight="1" x14ac:dyDescent="0.3">
      <c r="A141" s="264">
        <f t="shared" si="8"/>
        <v>138</v>
      </c>
      <c r="B141" s="323"/>
      <c r="C141" s="259"/>
      <c r="D141" s="324"/>
      <c r="E141" s="318"/>
      <c r="F141" s="318"/>
      <c r="G141" s="318"/>
      <c r="H141" s="260"/>
      <c r="I141" s="325"/>
      <c r="J141" s="249" t="str">
        <f>IFERROR(I141/(VLOOKUP(H141,Summary!$A$60:$C$76,2,FALSE))," ")</f>
        <v xml:space="preserve"> </v>
      </c>
      <c r="K141" s="220" t="str">
        <f t="shared" si="9"/>
        <v xml:space="preserve"> </v>
      </c>
      <c r="L141" s="221" t="str">
        <f t="shared" si="10"/>
        <v>date not completed</v>
      </c>
      <c r="M141" s="222"/>
      <c r="N141" s="730"/>
      <c r="O141" s="730"/>
      <c r="P141" s="748"/>
      <c r="U141" s="165"/>
      <c r="V141" s="165"/>
    </row>
    <row r="142" spans="1:22" ht="25.5" customHeight="1" x14ac:dyDescent="0.3">
      <c r="A142" s="264">
        <f t="shared" si="8"/>
        <v>139</v>
      </c>
      <c r="B142" s="323"/>
      <c r="C142" s="259"/>
      <c r="D142" s="324"/>
      <c r="E142" s="318"/>
      <c r="F142" s="318"/>
      <c r="G142" s="318"/>
      <c r="H142" s="260"/>
      <c r="I142" s="325"/>
      <c r="J142" s="249" t="str">
        <f>IFERROR(I142/(VLOOKUP(H142,Summary!$A$60:$C$76,2,FALSE))," ")</f>
        <v xml:space="preserve"> </v>
      </c>
      <c r="K142" s="220" t="str">
        <f t="shared" si="9"/>
        <v xml:space="preserve"> </v>
      </c>
      <c r="L142" s="221" t="str">
        <f t="shared" si="10"/>
        <v>date not completed</v>
      </c>
      <c r="M142" s="222"/>
      <c r="N142" s="730"/>
      <c r="O142" s="730"/>
      <c r="P142" s="748"/>
      <c r="U142" s="165"/>
      <c r="V142" s="165"/>
    </row>
    <row r="143" spans="1:22" ht="25.5" customHeight="1" x14ac:dyDescent="0.3">
      <c r="A143" s="264">
        <f t="shared" si="8"/>
        <v>140</v>
      </c>
      <c r="B143" s="323"/>
      <c r="C143" s="259"/>
      <c r="D143" s="324"/>
      <c r="E143" s="318"/>
      <c r="F143" s="318"/>
      <c r="G143" s="318"/>
      <c r="H143" s="260"/>
      <c r="I143" s="325"/>
      <c r="J143" s="249" t="str">
        <f>IFERROR(I143/(VLOOKUP(H143,Summary!$A$60:$C$76,2,FALSE))," ")</f>
        <v xml:space="preserve"> </v>
      </c>
      <c r="K143" s="220" t="str">
        <f t="shared" si="9"/>
        <v xml:space="preserve"> </v>
      </c>
      <c r="L143" s="221" t="str">
        <f t="shared" si="10"/>
        <v>date not completed</v>
      </c>
      <c r="M143" s="222"/>
      <c r="N143" s="730"/>
      <c r="O143" s="730"/>
      <c r="P143" s="748"/>
      <c r="U143" s="165"/>
      <c r="V143" s="165"/>
    </row>
    <row r="144" spans="1:22" ht="25.5" customHeight="1" x14ac:dyDescent="0.3">
      <c r="A144" s="264">
        <f t="shared" si="8"/>
        <v>141</v>
      </c>
      <c r="B144" s="323"/>
      <c r="C144" s="259"/>
      <c r="D144" s="324"/>
      <c r="E144" s="318"/>
      <c r="F144" s="318"/>
      <c r="G144" s="318"/>
      <c r="H144" s="260"/>
      <c r="I144" s="325"/>
      <c r="J144" s="249" t="str">
        <f>IFERROR(I144/(VLOOKUP(H144,Summary!$A$60:$C$76,2,FALSE))," ")</f>
        <v xml:space="preserve"> </v>
      </c>
      <c r="K144" s="220" t="str">
        <f t="shared" si="9"/>
        <v xml:space="preserve"> </v>
      </c>
      <c r="L144" s="221" t="str">
        <f t="shared" si="10"/>
        <v>date not completed</v>
      </c>
      <c r="M144" s="222"/>
      <c r="N144" s="730"/>
      <c r="O144" s="730"/>
      <c r="P144" s="748"/>
      <c r="U144" s="165"/>
      <c r="V144" s="165"/>
    </row>
    <row r="145" spans="1:22" ht="25.5" customHeight="1" x14ac:dyDescent="0.3">
      <c r="A145" s="264">
        <f t="shared" si="8"/>
        <v>142</v>
      </c>
      <c r="B145" s="323"/>
      <c r="C145" s="259"/>
      <c r="D145" s="324"/>
      <c r="E145" s="318"/>
      <c r="F145" s="318"/>
      <c r="G145" s="318"/>
      <c r="H145" s="260"/>
      <c r="I145" s="325"/>
      <c r="J145" s="249" t="str">
        <f>IFERROR(I145/(VLOOKUP(H145,Summary!$A$60:$C$76,2,FALSE))," ")</f>
        <v xml:space="preserve"> </v>
      </c>
      <c r="K145" s="220" t="str">
        <f t="shared" si="9"/>
        <v xml:space="preserve"> </v>
      </c>
      <c r="L145" s="221" t="str">
        <f t="shared" si="10"/>
        <v>date not completed</v>
      </c>
      <c r="M145" s="222"/>
      <c r="N145" s="730"/>
      <c r="O145" s="730"/>
      <c r="P145" s="748"/>
      <c r="U145" s="165"/>
      <c r="V145" s="165"/>
    </row>
    <row r="146" spans="1:22" ht="25.5" customHeight="1" x14ac:dyDescent="0.3">
      <c r="A146" s="264">
        <f t="shared" si="8"/>
        <v>143</v>
      </c>
      <c r="B146" s="323"/>
      <c r="C146" s="259"/>
      <c r="D146" s="324"/>
      <c r="E146" s="318"/>
      <c r="F146" s="318"/>
      <c r="G146" s="318"/>
      <c r="H146" s="260"/>
      <c r="I146" s="325"/>
      <c r="J146" s="249" t="str">
        <f>IFERROR(I146/(VLOOKUP(H146,Summary!$A$60:$C$76,2,FALSE))," ")</f>
        <v xml:space="preserve"> </v>
      </c>
      <c r="K146" s="220" t="str">
        <f t="shared" si="9"/>
        <v xml:space="preserve"> </v>
      </c>
      <c r="L146" s="221" t="str">
        <f t="shared" si="10"/>
        <v>date not completed</v>
      </c>
      <c r="M146" s="222"/>
      <c r="N146" s="730"/>
      <c r="O146" s="730"/>
      <c r="P146" s="748"/>
      <c r="U146" s="165"/>
      <c r="V146" s="165"/>
    </row>
    <row r="147" spans="1:22" ht="25.5" customHeight="1" x14ac:dyDescent="0.3">
      <c r="A147" s="264">
        <f t="shared" si="8"/>
        <v>144</v>
      </c>
      <c r="B147" s="323"/>
      <c r="C147" s="259"/>
      <c r="D147" s="324"/>
      <c r="E147" s="318"/>
      <c r="F147" s="318"/>
      <c r="G147" s="318"/>
      <c r="H147" s="260"/>
      <c r="I147" s="325"/>
      <c r="J147" s="249" t="str">
        <f>IFERROR(I147/(VLOOKUP(H147,Summary!$A$60:$C$76,2,FALSE))," ")</f>
        <v xml:space="preserve"> </v>
      </c>
      <c r="K147" s="220" t="str">
        <f t="shared" si="9"/>
        <v xml:space="preserve"> </v>
      </c>
      <c r="L147" s="221" t="str">
        <f t="shared" si="10"/>
        <v>date not completed</v>
      </c>
      <c r="M147" s="222"/>
      <c r="N147" s="730"/>
      <c r="O147" s="730"/>
      <c r="P147" s="748"/>
      <c r="U147" s="165"/>
      <c r="V147" s="165"/>
    </row>
    <row r="148" spans="1:22" ht="25.5" customHeight="1" x14ac:dyDescent="0.3">
      <c r="A148" s="264">
        <f t="shared" si="8"/>
        <v>145</v>
      </c>
      <c r="B148" s="323"/>
      <c r="C148" s="259"/>
      <c r="D148" s="324"/>
      <c r="E148" s="318"/>
      <c r="F148" s="318"/>
      <c r="G148" s="318"/>
      <c r="H148" s="260"/>
      <c r="I148" s="325"/>
      <c r="J148" s="249" t="str">
        <f>IFERROR(I148/(VLOOKUP(H148,Summary!$A$60:$C$76,2,FALSE))," ")</f>
        <v xml:space="preserve"> </v>
      </c>
      <c r="K148" s="220" t="str">
        <f t="shared" si="9"/>
        <v xml:space="preserve"> </v>
      </c>
      <c r="L148" s="221" t="str">
        <f t="shared" si="10"/>
        <v>date not completed</v>
      </c>
      <c r="M148" s="222"/>
      <c r="N148" s="730"/>
      <c r="O148" s="730"/>
      <c r="P148" s="748"/>
      <c r="U148" s="165"/>
      <c r="V148" s="165"/>
    </row>
    <row r="149" spans="1:22" ht="25.5" customHeight="1" x14ac:dyDescent="0.3">
      <c r="A149" s="264">
        <f t="shared" si="8"/>
        <v>146</v>
      </c>
      <c r="B149" s="323"/>
      <c r="C149" s="259"/>
      <c r="D149" s="324"/>
      <c r="E149" s="318"/>
      <c r="F149" s="318"/>
      <c r="G149" s="318"/>
      <c r="H149" s="260"/>
      <c r="I149" s="325"/>
      <c r="J149" s="249" t="str">
        <f>IFERROR(I149/(VLOOKUP(H149,Summary!$A$60:$C$76,2,FALSE))," ")</f>
        <v xml:space="preserve"> </v>
      </c>
      <c r="K149" s="220" t="str">
        <f t="shared" si="9"/>
        <v xml:space="preserve"> </v>
      </c>
      <c r="L149" s="221" t="str">
        <f t="shared" si="10"/>
        <v>date not completed</v>
      </c>
      <c r="M149" s="222"/>
      <c r="N149" s="730"/>
      <c r="O149" s="730"/>
      <c r="P149" s="748"/>
      <c r="U149" s="165"/>
      <c r="V149" s="165"/>
    </row>
    <row r="150" spans="1:22" ht="25.5" customHeight="1" x14ac:dyDescent="0.3">
      <c r="A150" s="264">
        <f t="shared" si="8"/>
        <v>147</v>
      </c>
      <c r="B150" s="323"/>
      <c r="C150" s="259"/>
      <c r="D150" s="324"/>
      <c r="E150" s="318"/>
      <c r="F150" s="318"/>
      <c r="G150" s="318"/>
      <c r="H150" s="260"/>
      <c r="I150" s="325"/>
      <c r="J150" s="249" t="str">
        <f>IFERROR(I150/(VLOOKUP(H150,Summary!$A$60:$C$76,2,FALSE))," ")</f>
        <v xml:space="preserve"> </v>
      </c>
      <c r="K150" s="220" t="str">
        <f t="shared" si="9"/>
        <v xml:space="preserve"> </v>
      </c>
      <c r="L150" s="221" t="str">
        <f t="shared" si="10"/>
        <v>date not completed</v>
      </c>
      <c r="M150" s="222"/>
      <c r="N150" s="730"/>
      <c r="O150" s="730"/>
      <c r="P150" s="748"/>
      <c r="U150" s="165"/>
      <c r="V150" s="165"/>
    </row>
    <row r="151" spans="1:22" ht="25.5" customHeight="1" x14ac:dyDescent="0.3">
      <c r="A151" s="264">
        <f t="shared" si="8"/>
        <v>148</v>
      </c>
      <c r="B151" s="323"/>
      <c r="C151" s="259"/>
      <c r="D151" s="324"/>
      <c r="E151" s="318"/>
      <c r="F151" s="318"/>
      <c r="G151" s="318"/>
      <c r="H151" s="260"/>
      <c r="I151" s="325"/>
      <c r="J151" s="249" t="str">
        <f>IFERROR(I151/(VLOOKUP(H151,Summary!$A$60:$C$76,2,FALSE))," ")</f>
        <v xml:space="preserve"> </v>
      </c>
      <c r="K151" s="220" t="str">
        <f t="shared" si="9"/>
        <v xml:space="preserve"> </v>
      </c>
      <c r="L151" s="221" t="str">
        <f t="shared" si="10"/>
        <v>date not completed</v>
      </c>
      <c r="M151" s="222"/>
      <c r="N151" s="730"/>
      <c r="O151" s="730"/>
      <c r="P151" s="748"/>
      <c r="U151" s="165"/>
      <c r="V151" s="165"/>
    </row>
    <row r="152" spans="1:22" ht="25.5" customHeight="1" x14ac:dyDescent="0.3">
      <c r="A152" s="264">
        <f t="shared" si="8"/>
        <v>149</v>
      </c>
      <c r="B152" s="323"/>
      <c r="C152" s="259"/>
      <c r="D152" s="324"/>
      <c r="E152" s="318"/>
      <c r="F152" s="318"/>
      <c r="G152" s="318"/>
      <c r="H152" s="260"/>
      <c r="I152" s="325"/>
      <c r="J152" s="249" t="str">
        <f>IFERROR(I152/(VLOOKUP(H152,Summary!$A$60:$C$76,2,FALSE))," ")</f>
        <v xml:space="preserve"> </v>
      </c>
      <c r="K152" s="220" t="str">
        <f t="shared" si="9"/>
        <v xml:space="preserve"> </v>
      </c>
      <c r="L152" s="221" t="str">
        <f t="shared" si="10"/>
        <v>date not completed</v>
      </c>
      <c r="M152" s="222"/>
      <c r="N152" s="730"/>
      <c r="O152" s="730"/>
      <c r="P152" s="748"/>
      <c r="U152" s="165"/>
      <c r="V152" s="165"/>
    </row>
    <row r="153" spans="1:22" ht="25.5" customHeight="1" x14ac:dyDescent="0.3">
      <c r="A153" s="264">
        <f t="shared" si="8"/>
        <v>150</v>
      </c>
      <c r="B153" s="323"/>
      <c r="C153" s="259"/>
      <c r="D153" s="324"/>
      <c r="E153" s="318"/>
      <c r="F153" s="318"/>
      <c r="G153" s="318"/>
      <c r="H153" s="260"/>
      <c r="I153" s="325"/>
      <c r="J153" s="249" t="str">
        <f>IFERROR(I153/(VLOOKUP(H153,Summary!$A$60:$C$76,2,FALSE))," ")</f>
        <v xml:space="preserve"> </v>
      </c>
      <c r="K153" s="220" t="str">
        <f t="shared" si="9"/>
        <v xml:space="preserve"> </v>
      </c>
      <c r="L153" s="221" t="str">
        <f t="shared" si="10"/>
        <v>date not completed</v>
      </c>
      <c r="M153" s="222"/>
      <c r="N153" s="730"/>
      <c r="O153" s="730"/>
      <c r="P153" s="748"/>
      <c r="U153" s="165"/>
      <c r="V153" s="165"/>
    </row>
    <row r="154" spans="1:22" ht="25.5" customHeight="1" x14ac:dyDescent="0.3">
      <c r="A154" s="264">
        <f t="shared" si="8"/>
        <v>151</v>
      </c>
      <c r="B154" s="323"/>
      <c r="C154" s="259"/>
      <c r="D154" s="324"/>
      <c r="E154" s="318"/>
      <c r="F154" s="318"/>
      <c r="G154" s="318"/>
      <c r="H154" s="260"/>
      <c r="I154" s="325"/>
      <c r="J154" s="249" t="str">
        <f>IFERROR(I154/(VLOOKUP(H154,Summary!$A$60:$C$76,2,FALSE))," ")</f>
        <v xml:space="preserve"> </v>
      </c>
      <c r="K154" s="220" t="str">
        <f t="shared" si="9"/>
        <v xml:space="preserve"> </v>
      </c>
      <c r="L154" s="221" t="str">
        <f t="shared" si="10"/>
        <v>date not completed</v>
      </c>
      <c r="M154" s="222"/>
      <c r="N154" s="730"/>
      <c r="O154" s="730"/>
      <c r="P154" s="748"/>
      <c r="U154" s="165"/>
      <c r="V154" s="165"/>
    </row>
    <row r="155" spans="1:22" ht="25.5" customHeight="1" x14ac:dyDescent="0.3">
      <c r="A155" s="264">
        <f t="shared" si="8"/>
        <v>152</v>
      </c>
      <c r="B155" s="323"/>
      <c r="C155" s="259"/>
      <c r="D155" s="324"/>
      <c r="E155" s="318"/>
      <c r="F155" s="318"/>
      <c r="G155" s="318"/>
      <c r="H155" s="260"/>
      <c r="I155" s="325"/>
      <c r="J155" s="249" t="str">
        <f>IFERROR(I155/(VLOOKUP(H155,Summary!$A$60:$C$76,2,FALSE))," ")</f>
        <v xml:space="preserve"> </v>
      </c>
      <c r="K155" s="220" t="str">
        <f t="shared" si="9"/>
        <v xml:space="preserve"> </v>
      </c>
      <c r="L155" s="221" t="str">
        <f t="shared" si="10"/>
        <v>date not completed</v>
      </c>
      <c r="M155" s="222"/>
      <c r="N155" s="730"/>
      <c r="O155" s="730"/>
      <c r="P155" s="748"/>
      <c r="U155" s="165"/>
      <c r="V155" s="165"/>
    </row>
    <row r="156" spans="1:22" ht="25.5" customHeight="1" x14ac:dyDescent="0.3">
      <c r="A156" s="264">
        <f t="shared" si="8"/>
        <v>153</v>
      </c>
      <c r="B156" s="323"/>
      <c r="C156" s="259"/>
      <c r="D156" s="324"/>
      <c r="E156" s="318"/>
      <c r="F156" s="318"/>
      <c r="G156" s="318"/>
      <c r="H156" s="260"/>
      <c r="I156" s="325"/>
      <c r="J156" s="249" t="str">
        <f>IFERROR(I156/(VLOOKUP(H156,Summary!$A$60:$C$76,2,FALSE))," ")</f>
        <v xml:space="preserve"> </v>
      </c>
      <c r="K156" s="220" t="str">
        <f t="shared" si="9"/>
        <v xml:space="preserve"> </v>
      </c>
      <c r="L156" s="221" t="str">
        <f t="shared" si="10"/>
        <v>date not completed</v>
      </c>
      <c r="M156" s="222"/>
      <c r="N156" s="730"/>
      <c r="O156" s="730"/>
      <c r="P156" s="748"/>
      <c r="U156" s="165"/>
      <c r="V156" s="165"/>
    </row>
    <row r="157" spans="1:22" ht="25.5" customHeight="1" x14ac:dyDescent="0.3">
      <c r="A157" s="264">
        <f t="shared" si="8"/>
        <v>154</v>
      </c>
      <c r="B157" s="323"/>
      <c r="C157" s="259"/>
      <c r="D157" s="324"/>
      <c r="E157" s="318"/>
      <c r="F157" s="318"/>
      <c r="G157" s="318"/>
      <c r="H157" s="260"/>
      <c r="I157" s="325"/>
      <c r="J157" s="249" t="str">
        <f>IFERROR(I157/(VLOOKUP(H157,Summary!$A$60:$C$76,2,FALSE))," ")</f>
        <v xml:space="preserve"> </v>
      </c>
      <c r="K157" s="220" t="str">
        <f t="shared" si="9"/>
        <v xml:space="preserve"> </v>
      </c>
      <c r="L157" s="221" t="str">
        <f t="shared" si="10"/>
        <v>date not completed</v>
      </c>
      <c r="M157" s="222"/>
      <c r="N157" s="730"/>
      <c r="O157" s="730"/>
      <c r="P157" s="748"/>
      <c r="U157" s="165"/>
      <c r="V157" s="165"/>
    </row>
    <row r="158" spans="1:22" ht="25.5" customHeight="1" x14ac:dyDescent="0.3">
      <c r="A158" s="264">
        <f t="shared" si="8"/>
        <v>155</v>
      </c>
      <c r="B158" s="323"/>
      <c r="C158" s="259"/>
      <c r="D158" s="324"/>
      <c r="E158" s="318"/>
      <c r="F158" s="318"/>
      <c r="G158" s="318"/>
      <c r="H158" s="260"/>
      <c r="I158" s="325"/>
      <c r="J158" s="249" t="str">
        <f>IFERROR(I158/(VLOOKUP(H158,Summary!$A$60:$C$76,2,FALSE))," ")</f>
        <v xml:space="preserve"> </v>
      </c>
      <c r="K158" s="220" t="str">
        <f t="shared" si="9"/>
        <v xml:space="preserve"> </v>
      </c>
      <c r="L158" s="221" t="str">
        <f t="shared" si="10"/>
        <v>date not completed</v>
      </c>
      <c r="M158" s="222"/>
      <c r="N158" s="730"/>
      <c r="O158" s="730"/>
      <c r="P158" s="748"/>
      <c r="U158" s="165"/>
      <c r="V158" s="165"/>
    </row>
    <row r="159" spans="1:22" ht="25.5" customHeight="1" x14ac:dyDescent="0.3">
      <c r="A159" s="264">
        <f t="shared" si="8"/>
        <v>156</v>
      </c>
      <c r="B159" s="323"/>
      <c r="C159" s="259"/>
      <c r="D159" s="324"/>
      <c r="E159" s="318"/>
      <c r="F159" s="318"/>
      <c r="G159" s="318"/>
      <c r="H159" s="260"/>
      <c r="I159" s="325"/>
      <c r="J159" s="249" t="str">
        <f>IFERROR(I159/(VLOOKUP(H159,Summary!$A$60:$C$76,2,FALSE))," ")</f>
        <v xml:space="preserve"> </v>
      </c>
      <c r="K159" s="220" t="str">
        <f t="shared" si="9"/>
        <v xml:space="preserve"> </v>
      </c>
      <c r="L159" s="221" t="str">
        <f t="shared" si="10"/>
        <v>date not completed</v>
      </c>
      <c r="M159" s="222"/>
      <c r="N159" s="730"/>
      <c r="O159" s="730"/>
      <c r="P159" s="748"/>
      <c r="U159" s="165"/>
      <c r="V159" s="165"/>
    </row>
    <row r="160" spans="1:22" ht="25.5" customHeight="1" x14ac:dyDescent="0.3">
      <c r="A160" s="264">
        <f t="shared" si="8"/>
        <v>157</v>
      </c>
      <c r="B160" s="323"/>
      <c r="C160" s="259"/>
      <c r="D160" s="324"/>
      <c r="E160" s="318"/>
      <c r="F160" s="318"/>
      <c r="G160" s="318"/>
      <c r="H160" s="260"/>
      <c r="I160" s="325"/>
      <c r="J160" s="249" t="str">
        <f>IFERROR(I160/(VLOOKUP(H160,Summary!$A$60:$C$76,2,FALSE))," ")</f>
        <v xml:space="preserve"> </v>
      </c>
      <c r="K160" s="220" t="str">
        <f t="shared" si="9"/>
        <v xml:space="preserve"> </v>
      </c>
      <c r="L160" s="221" t="str">
        <f t="shared" si="10"/>
        <v>date not completed</v>
      </c>
      <c r="M160" s="222"/>
      <c r="N160" s="730"/>
      <c r="O160" s="730"/>
      <c r="P160" s="748"/>
      <c r="U160" s="165"/>
      <c r="V160" s="165"/>
    </row>
    <row r="161" spans="1:22" ht="25.5" customHeight="1" x14ac:dyDescent="0.3">
      <c r="A161" s="264">
        <f t="shared" si="8"/>
        <v>158</v>
      </c>
      <c r="B161" s="323"/>
      <c r="C161" s="259"/>
      <c r="D161" s="324"/>
      <c r="E161" s="318"/>
      <c r="F161" s="318"/>
      <c r="G161" s="318"/>
      <c r="H161" s="260"/>
      <c r="I161" s="325"/>
      <c r="J161" s="249" t="str">
        <f>IFERROR(I161/(VLOOKUP(H161,Summary!$A$60:$C$76,2,FALSE))," ")</f>
        <v xml:space="preserve"> </v>
      </c>
      <c r="K161" s="220" t="str">
        <f t="shared" si="9"/>
        <v xml:space="preserve"> </v>
      </c>
      <c r="L161" s="221" t="str">
        <f t="shared" si="10"/>
        <v>date not completed</v>
      </c>
      <c r="M161" s="222"/>
      <c r="N161" s="730"/>
      <c r="O161" s="730"/>
      <c r="P161" s="748"/>
      <c r="U161" s="165"/>
      <c r="V161" s="165"/>
    </row>
    <row r="162" spans="1:22" ht="25.5" customHeight="1" x14ac:dyDescent="0.3">
      <c r="A162" s="264">
        <f t="shared" si="8"/>
        <v>159</v>
      </c>
      <c r="B162" s="323"/>
      <c r="C162" s="259"/>
      <c r="D162" s="324"/>
      <c r="E162" s="318"/>
      <c r="F162" s="318"/>
      <c r="G162" s="318"/>
      <c r="H162" s="260"/>
      <c r="I162" s="325"/>
      <c r="J162" s="249" t="str">
        <f>IFERROR(I162/(VLOOKUP(H162,Summary!$A$60:$C$76,2,FALSE))," ")</f>
        <v xml:space="preserve"> </v>
      </c>
      <c r="K162" s="220" t="str">
        <f t="shared" si="9"/>
        <v xml:space="preserve"> </v>
      </c>
      <c r="L162" s="221" t="str">
        <f t="shared" si="10"/>
        <v>date not completed</v>
      </c>
      <c r="M162" s="222"/>
      <c r="N162" s="730"/>
      <c r="O162" s="730"/>
      <c r="P162" s="748"/>
      <c r="U162" s="165"/>
      <c r="V162" s="165"/>
    </row>
    <row r="163" spans="1:22" ht="25.5" customHeight="1" x14ac:dyDescent="0.3">
      <c r="A163" s="264">
        <f t="shared" si="8"/>
        <v>160</v>
      </c>
      <c r="B163" s="323"/>
      <c r="C163" s="259"/>
      <c r="D163" s="324"/>
      <c r="E163" s="318"/>
      <c r="F163" s="318"/>
      <c r="G163" s="318"/>
      <c r="H163" s="260"/>
      <c r="I163" s="325"/>
      <c r="J163" s="249" t="str">
        <f>IFERROR(I163/(VLOOKUP(H163,Summary!$A$60:$C$76,2,FALSE))," ")</f>
        <v xml:space="preserve"> </v>
      </c>
      <c r="K163" s="220" t="str">
        <f t="shared" si="9"/>
        <v xml:space="preserve"> </v>
      </c>
      <c r="L163" s="221" t="str">
        <f t="shared" si="10"/>
        <v>date not completed</v>
      </c>
      <c r="M163" s="222"/>
      <c r="N163" s="730"/>
      <c r="O163" s="730"/>
      <c r="P163" s="748"/>
      <c r="U163" s="165"/>
      <c r="V163" s="165"/>
    </row>
    <row r="164" spans="1:22" ht="25.5" customHeight="1" x14ac:dyDescent="0.3">
      <c r="A164" s="264">
        <f t="shared" si="8"/>
        <v>161</v>
      </c>
      <c r="B164" s="323"/>
      <c r="C164" s="259"/>
      <c r="D164" s="324"/>
      <c r="E164" s="318"/>
      <c r="F164" s="318"/>
      <c r="G164" s="318"/>
      <c r="H164" s="260"/>
      <c r="I164" s="325"/>
      <c r="J164" s="249" t="str">
        <f>IFERROR(I164/(VLOOKUP(H164,Summary!$A$60:$C$76,2,FALSE))," ")</f>
        <v xml:space="preserve"> </v>
      </c>
      <c r="K164" s="220" t="str">
        <f t="shared" si="9"/>
        <v xml:space="preserve"> </v>
      </c>
      <c r="L164" s="221" t="str">
        <f t="shared" si="10"/>
        <v>date not completed</v>
      </c>
      <c r="M164" s="222"/>
      <c r="N164" s="730"/>
      <c r="O164" s="730"/>
      <c r="P164" s="748"/>
      <c r="U164" s="165"/>
      <c r="V164" s="165"/>
    </row>
    <row r="165" spans="1:22" ht="25.5" customHeight="1" x14ac:dyDescent="0.3">
      <c r="A165" s="264">
        <f t="shared" si="8"/>
        <v>162</v>
      </c>
      <c r="B165" s="323"/>
      <c r="C165" s="259"/>
      <c r="D165" s="324"/>
      <c r="E165" s="318"/>
      <c r="F165" s="318"/>
      <c r="G165" s="318"/>
      <c r="H165" s="260"/>
      <c r="I165" s="325"/>
      <c r="J165" s="249" t="str">
        <f>IFERROR(I165/(VLOOKUP(H165,Summary!$A$60:$C$76,2,FALSE))," ")</f>
        <v xml:space="preserve"> </v>
      </c>
      <c r="K165" s="220" t="str">
        <f t="shared" si="9"/>
        <v xml:space="preserve"> </v>
      </c>
      <c r="L165" s="221" t="str">
        <f t="shared" si="10"/>
        <v>date not completed</v>
      </c>
      <c r="M165" s="222"/>
      <c r="N165" s="730"/>
      <c r="O165" s="730"/>
      <c r="P165" s="748"/>
      <c r="U165" s="165"/>
      <c r="V165" s="165"/>
    </row>
    <row r="166" spans="1:22" ht="25.5" customHeight="1" x14ac:dyDescent="0.3">
      <c r="A166" s="264">
        <f t="shared" si="8"/>
        <v>163</v>
      </c>
      <c r="B166" s="323"/>
      <c r="C166" s="259"/>
      <c r="D166" s="324"/>
      <c r="E166" s="318"/>
      <c r="F166" s="318"/>
      <c r="G166" s="318"/>
      <c r="H166" s="260"/>
      <c r="I166" s="325"/>
      <c r="J166" s="249" t="str">
        <f>IFERROR(I166/(VLOOKUP(H166,Summary!$A$60:$C$76,2,FALSE))," ")</f>
        <v xml:space="preserve"> </v>
      </c>
      <c r="K166" s="220" t="str">
        <f t="shared" si="9"/>
        <v xml:space="preserve"> </v>
      </c>
      <c r="L166" s="221" t="str">
        <f t="shared" si="10"/>
        <v>date not completed</v>
      </c>
      <c r="M166" s="222"/>
      <c r="N166" s="730"/>
      <c r="O166" s="730"/>
      <c r="P166" s="748"/>
      <c r="U166" s="165"/>
      <c r="V166" s="165"/>
    </row>
    <row r="167" spans="1:22" ht="25.5" customHeight="1" x14ac:dyDescent="0.3">
      <c r="A167" s="264">
        <f t="shared" si="8"/>
        <v>164</v>
      </c>
      <c r="B167" s="323"/>
      <c r="C167" s="259"/>
      <c r="D167" s="324"/>
      <c r="E167" s="318"/>
      <c r="F167" s="318"/>
      <c r="G167" s="318"/>
      <c r="H167" s="260"/>
      <c r="I167" s="325"/>
      <c r="J167" s="249" t="str">
        <f>IFERROR(I167/(VLOOKUP(H167,Summary!$A$60:$C$76,2,FALSE))," ")</f>
        <v xml:space="preserve"> </v>
      </c>
      <c r="K167" s="220" t="str">
        <f t="shared" si="9"/>
        <v xml:space="preserve"> </v>
      </c>
      <c r="L167" s="221" t="str">
        <f t="shared" si="10"/>
        <v>date not completed</v>
      </c>
      <c r="M167" s="222"/>
      <c r="N167" s="730"/>
      <c r="O167" s="730"/>
      <c r="P167" s="748"/>
      <c r="U167" s="165"/>
      <c r="V167" s="165"/>
    </row>
    <row r="168" spans="1:22" ht="25.5" customHeight="1" x14ac:dyDescent="0.3">
      <c r="A168" s="264">
        <f t="shared" si="8"/>
        <v>165</v>
      </c>
      <c r="B168" s="323"/>
      <c r="C168" s="259"/>
      <c r="D168" s="324"/>
      <c r="E168" s="318"/>
      <c r="F168" s="318"/>
      <c r="G168" s="318"/>
      <c r="H168" s="260"/>
      <c r="I168" s="325"/>
      <c r="J168" s="249" t="str">
        <f>IFERROR(I168/(VLOOKUP(H168,Summary!$A$60:$C$76,2,FALSE))," ")</f>
        <v xml:space="preserve"> </v>
      </c>
      <c r="K168" s="220" t="str">
        <f t="shared" si="9"/>
        <v xml:space="preserve"> </v>
      </c>
      <c r="L168" s="221" t="str">
        <f t="shared" si="10"/>
        <v>date not completed</v>
      </c>
      <c r="M168" s="222"/>
      <c r="N168" s="730"/>
      <c r="O168" s="730"/>
      <c r="P168" s="748"/>
      <c r="U168" s="165"/>
      <c r="V168" s="165"/>
    </row>
    <row r="169" spans="1:22" ht="25.5" customHeight="1" x14ac:dyDescent="0.3">
      <c r="A169" s="264">
        <f t="shared" si="8"/>
        <v>166</v>
      </c>
      <c r="B169" s="323"/>
      <c r="C169" s="259"/>
      <c r="D169" s="324"/>
      <c r="E169" s="318"/>
      <c r="F169" s="318"/>
      <c r="G169" s="318"/>
      <c r="H169" s="260"/>
      <c r="I169" s="325"/>
      <c r="J169" s="249" t="str">
        <f>IFERROR(I169/(VLOOKUP(H169,Summary!$A$60:$C$76,2,FALSE))," ")</f>
        <v xml:space="preserve"> </v>
      </c>
      <c r="K169" s="220" t="str">
        <f t="shared" si="9"/>
        <v xml:space="preserve"> </v>
      </c>
      <c r="L169" s="221" t="str">
        <f t="shared" si="10"/>
        <v>date not completed</v>
      </c>
      <c r="M169" s="222"/>
      <c r="N169" s="730"/>
      <c r="O169" s="730"/>
      <c r="P169" s="748"/>
      <c r="U169" s="165"/>
      <c r="V169" s="165"/>
    </row>
    <row r="170" spans="1:22" ht="25.5" customHeight="1" x14ac:dyDescent="0.3">
      <c r="A170" s="264">
        <f t="shared" si="8"/>
        <v>167</v>
      </c>
      <c r="B170" s="323"/>
      <c r="C170" s="259"/>
      <c r="D170" s="324"/>
      <c r="E170" s="318"/>
      <c r="F170" s="318"/>
      <c r="G170" s="318"/>
      <c r="H170" s="260"/>
      <c r="I170" s="325"/>
      <c r="J170" s="249" t="str">
        <f>IFERROR(I170/(VLOOKUP(H170,Summary!$A$60:$C$76,2,FALSE))," ")</f>
        <v xml:space="preserve"> </v>
      </c>
      <c r="K170" s="220" t="str">
        <f t="shared" si="9"/>
        <v xml:space="preserve"> </v>
      </c>
      <c r="L170" s="221" t="str">
        <f t="shared" si="10"/>
        <v>date not completed</v>
      </c>
      <c r="M170" s="222"/>
      <c r="N170" s="730"/>
      <c r="O170" s="730"/>
      <c r="P170" s="748"/>
      <c r="U170" s="165"/>
      <c r="V170" s="165"/>
    </row>
    <row r="171" spans="1:22" ht="25.5" customHeight="1" x14ac:dyDescent="0.3">
      <c r="A171" s="264">
        <f t="shared" si="8"/>
        <v>168</v>
      </c>
      <c r="B171" s="323"/>
      <c r="C171" s="259"/>
      <c r="D171" s="324"/>
      <c r="E171" s="318"/>
      <c r="F171" s="318"/>
      <c r="G171" s="318"/>
      <c r="H171" s="260"/>
      <c r="I171" s="325"/>
      <c r="J171" s="249" t="str">
        <f>IFERROR(I171/(VLOOKUP(H171,Summary!$A$60:$C$76,2,FALSE))," ")</f>
        <v xml:space="preserve"> </v>
      </c>
      <c r="K171" s="220" t="str">
        <f t="shared" si="9"/>
        <v xml:space="preserve"> </v>
      </c>
      <c r="L171" s="221" t="str">
        <f t="shared" si="10"/>
        <v>date not completed</v>
      </c>
      <c r="M171" s="222"/>
      <c r="N171" s="730"/>
      <c r="O171" s="730"/>
      <c r="P171" s="748"/>
      <c r="U171" s="165"/>
      <c r="V171" s="165"/>
    </row>
    <row r="172" spans="1:22" ht="25.5" customHeight="1" x14ac:dyDescent="0.3">
      <c r="A172" s="264">
        <f t="shared" si="8"/>
        <v>169</v>
      </c>
      <c r="B172" s="323"/>
      <c r="C172" s="259"/>
      <c r="D172" s="324"/>
      <c r="E172" s="318"/>
      <c r="F172" s="318"/>
      <c r="G172" s="318"/>
      <c r="H172" s="260"/>
      <c r="I172" s="325"/>
      <c r="J172" s="249" t="str">
        <f>IFERROR(I172/(VLOOKUP(H172,Summary!$A$60:$C$76,2,FALSE))," ")</f>
        <v xml:space="preserve"> </v>
      </c>
      <c r="K172" s="220" t="str">
        <f t="shared" si="9"/>
        <v xml:space="preserve"> </v>
      </c>
      <c r="L172" s="221" t="str">
        <f t="shared" si="10"/>
        <v>date not completed</v>
      </c>
      <c r="M172" s="222"/>
      <c r="N172" s="730"/>
      <c r="O172" s="730"/>
      <c r="P172" s="748"/>
      <c r="U172" s="165"/>
      <c r="V172" s="165"/>
    </row>
    <row r="173" spans="1:22" ht="25.5" customHeight="1" x14ac:dyDescent="0.3">
      <c r="A173" s="264">
        <f t="shared" si="8"/>
        <v>170</v>
      </c>
      <c r="B173" s="323"/>
      <c r="C173" s="259"/>
      <c r="D173" s="324"/>
      <c r="E173" s="318"/>
      <c r="F173" s="318"/>
      <c r="G173" s="318"/>
      <c r="H173" s="260"/>
      <c r="I173" s="325"/>
      <c r="J173" s="249" t="str">
        <f>IFERROR(I173/(VLOOKUP(H173,Summary!$A$60:$C$76,2,FALSE))," ")</f>
        <v xml:space="preserve"> </v>
      </c>
      <c r="K173" s="220" t="str">
        <f t="shared" si="9"/>
        <v xml:space="preserve"> </v>
      </c>
      <c r="L173" s="221" t="str">
        <f t="shared" si="10"/>
        <v>date not completed</v>
      </c>
      <c r="M173" s="222"/>
      <c r="N173" s="730"/>
      <c r="O173" s="730"/>
      <c r="P173" s="748"/>
      <c r="U173" s="165"/>
      <c r="V173" s="165"/>
    </row>
    <row r="174" spans="1:22" ht="25.5" customHeight="1" x14ac:dyDescent="0.3">
      <c r="A174" s="264">
        <f t="shared" si="8"/>
        <v>171</v>
      </c>
      <c r="B174" s="323"/>
      <c r="C174" s="259"/>
      <c r="D174" s="324"/>
      <c r="E174" s="318"/>
      <c r="F174" s="318"/>
      <c r="G174" s="318"/>
      <c r="H174" s="260"/>
      <c r="I174" s="325"/>
      <c r="J174" s="249" t="str">
        <f>IFERROR(I174/(VLOOKUP(H174,Summary!$A$60:$C$76,2,FALSE))," ")</f>
        <v xml:space="preserve"> </v>
      </c>
      <c r="K174" s="220" t="str">
        <f t="shared" si="9"/>
        <v xml:space="preserve"> </v>
      </c>
      <c r="L174" s="221" t="str">
        <f t="shared" si="10"/>
        <v>date not completed</v>
      </c>
      <c r="M174" s="222"/>
      <c r="N174" s="730"/>
      <c r="O174" s="730"/>
      <c r="P174" s="748"/>
      <c r="U174" s="165"/>
      <c r="V174" s="165"/>
    </row>
    <row r="175" spans="1:22" ht="25.5" customHeight="1" x14ac:dyDescent="0.3">
      <c r="A175" s="264">
        <f t="shared" si="8"/>
        <v>172</v>
      </c>
      <c r="B175" s="323"/>
      <c r="C175" s="259"/>
      <c r="D175" s="324"/>
      <c r="E175" s="318"/>
      <c r="F175" s="318"/>
      <c r="G175" s="318"/>
      <c r="H175" s="260"/>
      <c r="I175" s="325"/>
      <c r="J175" s="249" t="str">
        <f>IFERROR(I175/(VLOOKUP(H175,Summary!$A$60:$C$76,2,FALSE))," ")</f>
        <v xml:space="preserve"> </v>
      </c>
      <c r="K175" s="220" t="str">
        <f t="shared" si="9"/>
        <v xml:space="preserve"> </v>
      </c>
      <c r="L175" s="221" t="str">
        <f t="shared" si="10"/>
        <v>date not completed</v>
      </c>
      <c r="M175" s="222"/>
      <c r="N175" s="730"/>
      <c r="O175" s="730"/>
      <c r="P175" s="748"/>
      <c r="U175" s="165"/>
      <c r="V175" s="165"/>
    </row>
    <row r="176" spans="1:22" ht="25.5" customHeight="1" x14ac:dyDescent="0.3">
      <c r="A176" s="264">
        <f t="shared" si="8"/>
        <v>173</v>
      </c>
      <c r="B176" s="323"/>
      <c r="C176" s="259"/>
      <c r="D176" s="324"/>
      <c r="E176" s="318"/>
      <c r="F176" s="318"/>
      <c r="G176" s="318"/>
      <c r="H176" s="260"/>
      <c r="I176" s="325"/>
      <c r="J176" s="249" t="str">
        <f>IFERROR(I176/(VLOOKUP(H176,Summary!$A$60:$C$76,2,FALSE))," ")</f>
        <v xml:space="preserve"> </v>
      </c>
      <c r="K176" s="220" t="str">
        <f t="shared" si="9"/>
        <v xml:space="preserve"> </v>
      </c>
      <c r="L176" s="221" t="str">
        <f t="shared" si="10"/>
        <v>date not completed</v>
      </c>
      <c r="M176" s="222"/>
      <c r="N176" s="730"/>
      <c r="O176" s="730"/>
      <c r="P176" s="748"/>
      <c r="U176" s="165"/>
      <c r="V176" s="165"/>
    </row>
    <row r="177" spans="1:22" ht="25.5" customHeight="1" x14ac:dyDescent="0.3">
      <c r="A177" s="264">
        <f t="shared" si="8"/>
        <v>174</v>
      </c>
      <c r="B177" s="323"/>
      <c r="C177" s="259"/>
      <c r="D177" s="324"/>
      <c r="E177" s="318"/>
      <c r="F177" s="318"/>
      <c r="G177" s="318"/>
      <c r="H177" s="260"/>
      <c r="I177" s="325"/>
      <c r="J177" s="249" t="str">
        <f>IFERROR(I177/(VLOOKUP(H177,Summary!$A$60:$C$76,2,FALSE))," ")</f>
        <v xml:space="preserve"> </v>
      </c>
      <c r="K177" s="220" t="str">
        <f t="shared" si="9"/>
        <v xml:space="preserve"> </v>
      </c>
      <c r="L177" s="221" t="str">
        <f t="shared" si="10"/>
        <v>date not completed</v>
      </c>
      <c r="M177" s="222"/>
      <c r="N177" s="730"/>
      <c r="O177" s="730"/>
      <c r="P177" s="748"/>
      <c r="U177" s="165"/>
      <c r="V177" s="165"/>
    </row>
    <row r="178" spans="1:22" ht="25.5" customHeight="1" x14ac:dyDescent="0.3">
      <c r="A178" s="264">
        <f t="shared" si="8"/>
        <v>175</v>
      </c>
      <c r="B178" s="323"/>
      <c r="C178" s="259"/>
      <c r="D178" s="324"/>
      <c r="E178" s="318"/>
      <c r="F178" s="318"/>
      <c r="G178" s="318"/>
      <c r="H178" s="260"/>
      <c r="I178" s="325"/>
      <c r="J178" s="249" t="str">
        <f>IFERROR(I178/(VLOOKUP(H178,Summary!$A$60:$C$76,2,FALSE))," ")</f>
        <v xml:space="preserve"> </v>
      </c>
      <c r="K178" s="220" t="str">
        <f t="shared" si="9"/>
        <v xml:space="preserve"> </v>
      </c>
      <c r="L178" s="221" t="str">
        <f t="shared" si="10"/>
        <v>date not completed</v>
      </c>
      <c r="M178" s="222"/>
      <c r="N178" s="730"/>
      <c r="O178" s="730"/>
      <c r="P178" s="748"/>
      <c r="U178" s="165"/>
      <c r="V178" s="165"/>
    </row>
    <row r="179" spans="1:22" ht="25.5" customHeight="1" x14ac:dyDescent="0.3">
      <c r="A179" s="264">
        <f t="shared" si="8"/>
        <v>176</v>
      </c>
      <c r="B179" s="323"/>
      <c r="C179" s="259"/>
      <c r="D179" s="324"/>
      <c r="E179" s="318"/>
      <c r="F179" s="318"/>
      <c r="G179" s="318"/>
      <c r="H179" s="260"/>
      <c r="I179" s="325"/>
      <c r="J179" s="249" t="str">
        <f>IFERROR(I179/(VLOOKUP(H179,Summary!$A$60:$C$76,2,FALSE))," ")</f>
        <v xml:space="preserve"> </v>
      </c>
      <c r="K179" s="220" t="str">
        <f t="shared" si="9"/>
        <v xml:space="preserve"> </v>
      </c>
      <c r="L179" s="221" t="str">
        <f t="shared" si="10"/>
        <v>date not completed</v>
      </c>
      <c r="M179" s="222"/>
      <c r="N179" s="730"/>
      <c r="O179" s="730"/>
      <c r="P179" s="748"/>
      <c r="U179" s="165"/>
      <c r="V179" s="165"/>
    </row>
    <row r="180" spans="1:22" ht="25.5" customHeight="1" x14ac:dyDescent="0.3">
      <c r="A180" s="264">
        <f t="shared" si="8"/>
        <v>177</v>
      </c>
      <c r="B180" s="323"/>
      <c r="C180" s="259"/>
      <c r="D180" s="324"/>
      <c r="E180" s="318"/>
      <c r="F180" s="318"/>
      <c r="G180" s="318"/>
      <c r="H180" s="260"/>
      <c r="I180" s="325"/>
      <c r="J180" s="249" t="str">
        <f>IFERROR(I180/(VLOOKUP(H180,Summary!$A$60:$C$76,2,FALSE))," ")</f>
        <v xml:space="preserve"> </v>
      </c>
      <c r="K180" s="220" t="str">
        <f t="shared" si="9"/>
        <v xml:space="preserve"> </v>
      </c>
      <c r="L180" s="221" t="str">
        <f t="shared" si="10"/>
        <v>date not completed</v>
      </c>
      <c r="M180" s="222"/>
      <c r="N180" s="730"/>
      <c r="O180" s="730"/>
      <c r="P180" s="748"/>
      <c r="U180" s="165"/>
      <c r="V180" s="165"/>
    </row>
    <row r="181" spans="1:22" ht="25.5" customHeight="1" x14ac:dyDescent="0.3">
      <c r="A181" s="264">
        <f t="shared" si="8"/>
        <v>178</v>
      </c>
      <c r="B181" s="323"/>
      <c r="C181" s="259"/>
      <c r="D181" s="324"/>
      <c r="E181" s="318"/>
      <c r="F181" s="318"/>
      <c r="G181" s="318"/>
      <c r="H181" s="260"/>
      <c r="I181" s="325"/>
      <c r="J181" s="249" t="str">
        <f>IFERROR(I181/(VLOOKUP(H181,Summary!$A$60:$C$76,2,FALSE))," ")</f>
        <v xml:space="preserve"> </v>
      </c>
      <c r="K181" s="220" t="str">
        <f t="shared" si="9"/>
        <v xml:space="preserve"> </v>
      </c>
      <c r="L181" s="221" t="str">
        <f t="shared" si="10"/>
        <v>date not completed</v>
      </c>
      <c r="M181" s="222"/>
      <c r="N181" s="730"/>
      <c r="O181" s="730"/>
      <c r="P181" s="748"/>
      <c r="U181" s="165"/>
      <c r="V181" s="165"/>
    </row>
    <row r="182" spans="1:22" ht="25.5" customHeight="1" x14ac:dyDescent="0.3">
      <c r="A182" s="264">
        <f t="shared" si="8"/>
        <v>179</v>
      </c>
      <c r="B182" s="323"/>
      <c r="C182" s="259"/>
      <c r="D182" s="324"/>
      <c r="E182" s="318"/>
      <c r="F182" s="318"/>
      <c r="G182" s="318"/>
      <c r="H182" s="260"/>
      <c r="I182" s="325"/>
      <c r="J182" s="249" t="str">
        <f>IFERROR(I182/(VLOOKUP(H182,Summary!$A$60:$C$76,2,FALSE))," ")</f>
        <v xml:space="preserve"> </v>
      </c>
      <c r="K182" s="220" t="str">
        <f t="shared" si="9"/>
        <v xml:space="preserve"> </v>
      </c>
      <c r="L182" s="221" t="str">
        <f t="shared" si="10"/>
        <v>date not completed</v>
      </c>
      <c r="M182" s="222"/>
      <c r="N182" s="730"/>
      <c r="O182" s="730"/>
      <c r="P182" s="748"/>
      <c r="U182" s="165"/>
      <c r="V182" s="165"/>
    </row>
    <row r="183" spans="1:22" ht="25.5" customHeight="1" x14ac:dyDescent="0.3">
      <c r="A183" s="264">
        <f t="shared" si="8"/>
        <v>180</v>
      </c>
      <c r="B183" s="323"/>
      <c r="C183" s="259"/>
      <c r="D183" s="324"/>
      <c r="E183" s="318"/>
      <c r="F183" s="318"/>
      <c r="G183" s="318"/>
      <c r="H183" s="260"/>
      <c r="I183" s="325"/>
      <c r="J183" s="249" t="str">
        <f>IFERROR(I183/(VLOOKUP(H183,Summary!$A$60:$C$76,2,FALSE))," ")</f>
        <v xml:space="preserve"> </v>
      </c>
      <c r="K183" s="220" t="str">
        <f t="shared" si="9"/>
        <v xml:space="preserve"> </v>
      </c>
      <c r="L183" s="221" t="str">
        <f t="shared" si="10"/>
        <v>date not completed</v>
      </c>
      <c r="M183" s="222"/>
      <c r="N183" s="730"/>
      <c r="O183" s="730"/>
      <c r="P183" s="748"/>
      <c r="U183" s="165"/>
      <c r="V183" s="165"/>
    </row>
    <row r="184" spans="1:22" ht="25.5" customHeight="1" x14ac:dyDescent="0.3">
      <c r="A184" s="264">
        <f t="shared" si="8"/>
        <v>181</v>
      </c>
      <c r="B184" s="323"/>
      <c r="C184" s="259"/>
      <c r="D184" s="324"/>
      <c r="E184" s="318"/>
      <c r="F184" s="318"/>
      <c r="G184" s="318"/>
      <c r="H184" s="260"/>
      <c r="I184" s="325"/>
      <c r="J184" s="249" t="str">
        <f>IFERROR(I184/(VLOOKUP(H184,Summary!$A$60:$C$76,2,FALSE))," ")</f>
        <v xml:space="preserve"> </v>
      </c>
      <c r="K184" s="220" t="str">
        <f t="shared" si="9"/>
        <v xml:space="preserve"> </v>
      </c>
      <c r="L184" s="221" t="str">
        <f t="shared" si="10"/>
        <v>date not completed</v>
      </c>
      <c r="M184" s="222"/>
      <c r="N184" s="730"/>
      <c r="O184" s="730"/>
      <c r="P184" s="748"/>
      <c r="U184" s="165"/>
      <c r="V184" s="165"/>
    </row>
    <row r="185" spans="1:22" ht="25.5" customHeight="1" x14ac:dyDescent="0.3">
      <c r="A185" s="264">
        <f t="shared" si="8"/>
        <v>182</v>
      </c>
      <c r="B185" s="323"/>
      <c r="C185" s="259"/>
      <c r="D185" s="324"/>
      <c r="E185" s="318"/>
      <c r="F185" s="318"/>
      <c r="G185" s="318"/>
      <c r="H185" s="260"/>
      <c r="I185" s="325"/>
      <c r="J185" s="249" t="str">
        <f>IFERROR(I185/(VLOOKUP(H185,Summary!$A$60:$C$76,2,FALSE))," ")</f>
        <v xml:space="preserve"> </v>
      </c>
      <c r="K185" s="220" t="str">
        <f t="shared" si="9"/>
        <v xml:space="preserve"> </v>
      </c>
      <c r="L185" s="221" t="str">
        <f t="shared" si="10"/>
        <v>date not completed</v>
      </c>
      <c r="M185" s="222"/>
      <c r="N185" s="730"/>
      <c r="O185" s="730"/>
      <c r="P185" s="748"/>
      <c r="U185" s="165"/>
      <c r="V185" s="165"/>
    </row>
    <row r="186" spans="1:22" ht="25.5" customHeight="1" x14ac:dyDescent="0.3">
      <c r="A186" s="264">
        <f t="shared" si="8"/>
        <v>183</v>
      </c>
      <c r="B186" s="323"/>
      <c r="C186" s="259"/>
      <c r="D186" s="324"/>
      <c r="E186" s="318"/>
      <c r="F186" s="318"/>
      <c r="G186" s="318"/>
      <c r="H186" s="260"/>
      <c r="I186" s="325"/>
      <c r="J186" s="249" t="str">
        <f>IFERROR(I186/(VLOOKUP(H186,Summary!$A$60:$C$76,2,FALSE))," ")</f>
        <v xml:space="preserve"> </v>
      </c>
      <c r="K186" s="220" t="str">
        <f t="shared" si="9"/>
        <v xml:space="preserve"> </v>
      </c>
      <c r="L186" s="221" t="str">
        <f t="shared" si="10"/>
        <v>date not completed</v>
      </c>
      <c r="M186" s="222"/>
      <c r="N186" s="730"/>
      <c r="O186" s="730"/>
      <c r="P186" s="748"/>
      <c r="U186" s="165"/>
      <c r="V186" s="165"/>
    </row>
    <row r="187" spans="1:22" ht="25.5" customHeight="1" x14ac:dyDescent="0.3">
      <c r="A187" s="264">
        <f t="shared" si="8"/>
        <v>184</v>
      </c>
      <c r="B187" s="323"/>
      <c r="C187" s="259"/>
      <c r="D187" s="324"/>
      <c r="E187" s="318"/>
      <c r="F187" s="318"/>
      <c r="G187" s="318"/>
      <c r="H187" s="260"/>
      <c r="I187" s="325"/>
      <c r="J187" s="249" t="str">
        <f>IFERROR(I187/(VLOOKUP(H187,Summary!$A$60:$C$76,2,FALSE))," ")</f>
        <v xml:space="preserve"> </v>
      </c>
      <c r="K187" s="220" t="str">
        <f t="shared" si="9"/>
        <v xml:space="preserve"> </v>
      </c>
      <c r="L187" s="221" t="str">
        <f t="shared" si="10"/>
        <v>date not completed</v>
      </c>
      <c r="M187" s="222"/>
      <c r="N187" s="730"/>
      <c r="O187" s="730"/>
      <c r="P187" s="748"/>
      <c r="U187" s="165"/>
      <c r="V187" s="165"/>
    </row>
    <row r="188" spans="1:22" ht="25.5" customHeight="1" x14ac:dyDescent="0.3">
      <c r="A188" s="264">
        <f t="shared" si="8"/>
        <v>185</v>
      </c>
      <c r="B188" s="323"/>
      <c r="C188" s="259"/>
      <c r="D188" s="324"/>
      <c r="E188" s="318"/>
      <c r="F188" s="318"/>
      <c r="G188" s="318"/>
      <c r="H188" s="260"/>
      <c r="I188" s="325"/>
      <c r="J188" s="249" t="str">
        <f>IFERROR(I188/(VLOOKUP(H188,Summary!$A$60:$C$76,2,FALSE))," ")</f>
        <v xml:space="preserve"> </v>
      </c>
      <c r="K188" s="220" t="str">
        <f t="shared" si="9"/>
        <v xml:space="preserve"> </v>
      </c>
      <c r="L188" s="221" t="str">
        <f t="shared" si="10"/>
        <v>date not completed</v>
      </c>
      <c r="M188" s="222"/>
      <c r="N188" s="730"/>
      <c r="O188" s="730"/>
      <c r="P188" s="748"/>
      <c r="U188" s="165"/>
      <c r="V188" s="165"/>
    </row>
    <row r="189" spans="1:22" ht="25.5" customHeight="1" x14ac:dyDescent="0.3">
      <c r="A189" s="264">
        <f t="shared" si="8"/>
        <v>186</v>
      </c>
      <c r="B189" s="323"/>
      <c r="C189" s="259"/>
      <c r="D189" s="324"/>
      <c r="E189" s="318"/>
      <c r="F189" s="318"/>
      <c r="G189" s="318"/>
      <c r="H189" s="260"/>
      <c r="I189" s="325"/>
      <c r="J189" s="249" t="str">
        <f>IFERROR(I189/(VLOOKUP(H189,Summary!$A$60:$C$76,2,FALSE))," ")</f>
        <v xml:space="preserve"> </v>
      </c>
      <c r="K189" s="220" t="str">
        <f t="shared" si="9"/>
        <v xml:space="preserve"> </v>
      </c>
      <c r="L189" s="221" t="str">
        <f t="shared" si="10"/>
        <v>date not completed</v>
      </c>
      <c r="M189" s="222"/>
      <c r="N189" s="730"/>
      <c r="O189" s="730"/>
      <c r="P189" s="748"/>
      <c r="U189" s="165"/>
      <c r="V189" s="165"/>
    </row>
    <row r="190" spans="1:22" ht="25.5" customHeight="1" x14ac:dyDescent="0.3">
      <c r="A190" s="264">
        <f t="shared" si="8"/>
        <v>187</v>
      </c>
      <c r="B190" s="323"/>
      <c r="C190" s="259"/>
      <c r="D190" s="324"/>
      <c r="E190" s="318"/>
      <c r="F190" s="318"/>
      <c r="G190" s="318"/>
      <c r="H190" s="260"/>
      <c r="I190" s="325"/>
      <c r="J190" s="249" t="str">
        <f>IFERROR(I190/(VLOOKUP(H190,Summary!$A$60:$C$76,2,FALSE))," ")</f>
        <v xml:space="preserve"> </v>
      </c>
      <c r="K190" s="220" t="str">
        <f t="shared" si="9"/>
        <v xml:space="preserve"> </v>
      </c>
      <c r="L190" s="221" t="str">
        <f t="shared" si="10"/>
        <v>date not completed</v>
      </c>
      <c r="M190" s="222"/>
      <c r="N190" s="730"/>
      <c r="O190" s="730"/>
      <c r="P190" s="748"/>
      <c r="U190" s="165"/>
      <c r="V190" s="165"/>
    </row>
    <row r="191" spans="1:22" ht="25.5" customHeight="1" x14ac:dyDescent="0.3">
      <c r="A191" s="264">
        <f t="shared" si="8"/>
        <v>188</v>
      </c>
      <c r="B191" s="323"/>
      <c r="C191" s="259"/>
      <c r="D191" s="324"/>
      <c r="E191" s="318"/>
      <c r="F191" s="318"/>
      <c r="G191" s="318"/>
      <c r="H191" s="260"/>
      <c r="I191" s="325"/>
      <c r="J191" s="249" t="str">
        <f>IFERROR(I191/(VLOOKUP(H191,Summary!$A$60:$C$76,2,FALSE))," ")</f>
        <v xml:space="preserve"> </v>
      </c>
      <c r="K191" s="220" t="str">
        <f t="shared" si="9"/>
        <v xml:space="preserve"> </v>
      </c>
      <c r="L191" s="221" t="str">
        <f t="shared" si="10"/>
        <v>date not completed</v>
      </c>
      <c r="M191" s="222"/>
      <c r="N191" s="730"/>
      <c r="O191" s="730"/>
      <c r="P191" s="748"/>
      <c r="U191" s="165"/>
      <c r="V191" s="165"/>
    </row>
    <row r="192" spans="1:22" ht="25.5" customHeight="1" x14ac:dyDescent="0.3">
      <c r="A192" s="264">
        <f t="shared" si="8"/>
        <v>189</v>
      </c>
      <c r="B192" s="323"/>
      <c r="C192" s="259"/>
      <c r="D192" s="324"/>
      <c r="E192" s="318"/>
      <c r="F192" s="318"/>
      <c r="G192" s="318"/>
      <c r="H192" s="260"/>
      <c r="I192" s="325"/>
      <c r="J192" s="249" t="str">
        <f>IFERROR(I192/(VLOOKUP(H192,Summary!$A$60:$C$76,2,FALSE))," ")</f>
        <v xml:space="preserve"> </v>
      </c>
      <c r="K192" s="220" t="str">
        <f t="shared" si="9"/>
        <v xml:space="preserve"> </v>
      </c>
      <c r="L192" s="221" t="str">
        <f t="shared" si="10"/>
        <v>date not completed</v>
      </c>
      <c r="M192" s="222"/>
      <c r="N192" s="730"/>
      <c r="O192" s="730"/>
      <c r="P192" s="748"/>
      <c r="U192" s="165"/>
      <c r="V192" s="165"/>
    </row>
    <row r="193" spans="1:22" ht="25.5" customHeight="1" x14ac:dyDescent="0.3">
      <c r="A193" s="264">
        <f t="shared" si="8"/>
        <v>190</v>
      </c>
      <c r="B193" s="323"/>
      <c r="C193" s="259"/>
      <c r="D193" s="324"/>
      <c r="E193" s="318"/>
      <c r="F193" s="318"/>
      <c r="G193" s="318"/>
      <c r="H193" s="260"/>
      <c r="I193" s="325"/>
      <c r="J193" s="249" t="str">
        <f>IFERROR(I193/(VLOOKUP(H193,Summary!$A$60:$C$76,2,FALSE))," ")</f>
        <v xml:space="preserve"> </v>
      </c>
      <c r="K193" s="220" t="str">
        <f t="shared" si="9"/>
        <v xml:space="preserve"> </v>
      </c>
      <c r="L193" s="221" t="str">
        <f t="shared" si="10"/>
        <v>date not completed</v>
      </c>
      <c r="M193" s="222"/>
      <c r="N193" s="730"/>
      <c r="O193" s="730"/>
      <c r="P193" s="748"/>
      <c r="U193" s="165"/>
      <c r="V193" s="165"/>
    </row>
    <row r="194" spans="1:22" ht="25.5" customHeight="1" x14ac:dyDescent="0.3">
      <c r="A194" s="264">
        <f t="shared" si="8"/>
        <v>191</v>
      </c>
      <c r="B194" s="323"/>
      <c r="C194" s="259"/>
      <c r="D194" s="324"/>
      <c r="E194" s="318"/>
      <c r="F194" s="318"/>
      <c r="G194" s="318"/>
      <c r="H194" s="260"/>
      <c r="I194" s="325"/>
      <c r="J194" s="249" t="str">
        <f>IFERROR(I194/(VLOOKUP(H194,Summary!$A$60:$C$76,2,FALSE))," ")</f>
        <v xml:space="preserve"> </v>
      </c>
      <c r="K194" s="220" t="str">
        <f t="shared" si="9"/>
        <v xml:space="preserve"> </v>
      </c>
      <c r="L194" s="221" t="str">
        <f t="shared" si="10"/>
        <v>date not completed</v>
      </c>
      <c r="M194" s="222"/>
      <c r="N194" s="730"/>
      <c r="O194" s="730"/>
      <c r="P194" s="748"/>
      <c r="U194" s="165"/>
      <c r="V194" s="165"/>
    </row>
    <row r="195" spans="1:22" ht="25.5" customHeight="1" x14ac:dyDescent="0.3">
      <c r="A195" s="264">
        <f t="shared" si="8"/>
        <v>192</v>
      </c>
      <c r="B195" s="323"/>
      <c r="C195" s="259"/>
      <c r="D195" s="324"/>
      <c r="E195" s="318"/>
      <c r="F195" s="318"/>
      <c r="G195" s="318"/>
      <c r="H195" s="260"/>
      <c r="I195" s="325"/>
      <c r="J195" s="249" t="str">
        <f>IFERROR(I195/(VLOOKUP(H195,Summary!$A$60:$C$76,2,FALSE))," ")</f>
        <v xml:space="preserve"> </v>
      </c>
      <c r="K195" s="220" t="str">
        <f t="shared" si="9"/>
        <v xml:space="preserve"> </v>
      </c>
      <c r="L195" s="221" t="str">
        <f t="shared" si="10"/>
        <v>date not completed</v>
      </c>
      <c r="M195" s="222"/>
      <c r="N195" s="730"/>
      <c r="O195" s="730"/>
      <c r="P195" s="748"/>
      <c r="U195" s="165"/>
      <c r="V195" s="165"/>
    </row>
    <row r="196" spans="1:22" ht="25.5" customHeight="1" x14ac:dyDescent="0.3">
      <c r="A196" s="264">
        <f t="shared" si="8"/>
        <v>193</v>
      </c>
      <c r="B196" s="323"/>
      <c r="C196" s="259"/>
      <c r="D196" s="324"/>
      <c r="E196" s="318"/>
      <c r="F196" s="318"/>
      <c r="G196" s="318"/>
      <c r="H196" s="260"/>
      <c r="I196" s="325"/>
      <c r="J196" s="249" t="str">
        <f>IFERROR(I196/(VLOOKUP(H196,Summary!$A$60:$C$76,2,FALSE))," ")</f>
        <v xml:space="preserve"> </v>
      </c>
      <c r="K196" s="220" t="str">
        <f t="shared" si="9"/>
        <v xml:space="preserve"> </v>
      </c>
      <c r="L196" s="221" t="str">
        <f t="shared" si="10"/>
        <v>date not completed</v>
      </c>
      <c r="M196" s="222"/>
      <c r="N196" s="730"/>
      <c r="O196" s="730"/>
      <c r="P196" s="748"/>
      <c r="U196" s="165"/>
      <c r="V196" s="165"/>
    </row>
    <row r="197" spans="1:22" ht="25.5" customHeight="1" x14ac:dyDescent="0.3">
      <c r="A197" s="264">
        <f t="shared" si="8"/>
        <v>194</v>
      </c>
      <c r="B197" s="323"/>
      <c r="C197" s="259"/>
      <c r="D197" s="324"/>
      <c r="E197" s="318"/>
      <c r="F197" s="318"/>
      <c r="G197" s="318"/>
      <c r="H197" s="260"/>
      <c r="I197" s="325"/>
      <c r="J197" s="249" t="str">
        <f>IFERROR(I197/(VLOOKUP(H197,Summary!$A$60:$C$76,2,FALSE))," ")</f>
        <v xml:space="preserve"> </v>
      </c>
      <c r="K197" s="220" t="str">
        <f t="shared" si="9"/>
        <v xml:space="preserve"> </v>
      </c>
      <c r="L197" s="221" t="str">
        <f t="shared" si="10"/>
        <v>date not completed</v>
      </c>
      <c r="M197" s="222"/>
      <c r="N197" s="730"/>
      <c r="O197" s="730"/>
      <c r="P197" s="748"/>
      <c r="U197" s="165"/>
      <c r="V197" s="165"/>
    </row>
    <row r="198" spans="1:22" ht="25.5" customHeight="1" x14ac:dyDescent="0.3">
      <c r="A198" s="264">
        <f t="shared" ref="A198:A202" si="11">+A197+1</f>
        <v>195</v>
      </c>
      <c r="B198" s="323"/>
      <c r="C198" s="259"/>
      <c r="D198" s="324"/>
      <c r="E198" s="318"/>
      <c r="F198" s="318"/>
      <c r="G198" s="318"/>
      <c r="H198" s="260"/>
      <c r="I198" s="325"/>
      <c r="J198" s="249" t="str">
        <f>IFERROR(I198/(VLOOKUP(H198,Summary!$A$60:$C$76,2,FALSE))," ")</f>
        <v xml:space="preserve"> </v>
      </c>
      <c r="K198" s="220" t="str">
        <f t="shared" ref="K198:K202" si="12">IF(I198=" ","Please fill all the fields in the row"," ")</f>
        <v xml:space="preserve"> </v>
      </c>
      <c r="L198" s="221" t="str">
        <f t="shared" ref="L198:L202" si="13">+IF(C198=0,"date not completed",IF(AND($R$2&lt;=C198,$T$2&gt;=C198),"ok","to be checked"))</f>
        <v>date not completed</v>
      </c>
      <c r="M198" s="222"/>
      <c r="N198" s="730"/>
      <c r="O198" s="730"/>
      <c r="P198" s="748"/>
      <c r="U198" s="165"/>
      <c r="V198" s="165"/>
    </row>
    <row r="199" spans="1:22" ht="25.5" customHeight="1" x14ac:dyDescent="0.3">
      <c r="A199" s="264">
        <f t="shared" si="11"/>
        <v>196</v>
      </c>
      <c r="B199" s="323"/>
      <c r="C199" s="259"/>
      <c r="D199" s="324"/>
      <c r="E199" s="318"/>
      <c r="F199" s="318"/>
      <c r="G199" s="318"/>
      <c r="H199" s="260"/>
      <c r="I199" s="325"/>
      <c r="J199" s="249" t="str">
        <f>IFERROR(I199/(VLOOKUP(H199,Summary!$A$60:$C$76,2,FALSE))," ")</f>
        <v xml:space="preserve"> </v>
      </c>
      <c r="K199" s="220" t="str">
        <f t="shared" si="12"/>
        <v xml:space="preserve"> </v>
      </c>
      <c r="L199" s="221" t="str">
        <f t="shared" si="13"/>
        <v>date not completed</v>
      </c>
      <c r="M199" s="222"/>
      <c r="N199" s="730"/>
      <c r="O199" s="730"/>
      <c r="P199" s="748"/>
      <c r="U199" s="165"/>
      <c r="V199" s="165"/>
    </row>
    <row r="200" spans="1:22" ht="25.5" customHeight="1" x14ac:dyDescent="0.3">
      <c r="A200" s="264">
        <f t="shared" si="11"/>
        <v>197</v>
      </c>
      <c r="B200" s="323"/>
      <c r="C200" s="259"/>
      <c r="D200" s="324"/>
      <c r="E200" s="318"/>
      <c r="F200" s="318"/>
      <c r="G200" s="318"/>
      <c r="H200" s="260"/>
      <c r="I200" s="325"/>
      <c r="J200" s="249" t="str">
        <f>IFERROR(I200/(VLOOKUP(H200,Summary!$A$60:$C$76,2,FALSE))," ")</f>
        <v xml:space="preserve"> </v>
      </c>
      <c r="K200" s="220" t="str">
        <f t="shared" si="12"/>
        <v xml:space="preserve"> </v>
      </c>
      <c r="L200" s="221" t="str">
        <f t="shared" si="13"/>
        <v>date not completed</v>
      </c>
      <c r="M200" s="222"/>
      <c r="N200" s="730"/>
      <c r="O200" s="730"/>
      <c r="P200" s="748"/>
      <c r="U200" s="165"/>
      <c r="V200" s="165"/>
    </row>
    <row r="201" spans="1:22" ht="25.5" customHeight="1" x14ac:dyDescent="0.3">
      <c r="A201" s="264">
        <f t="shared" si="11"/>
        <v>198</v>
      </c>
      <c r="B201" s="323"/>
      <c r="C201" s="259"/>
      <c r="D201" s="324"/>
      <c r="E201" s="318"/>
      <c r="F201" s="318"/>
      <c r="G201" s="318"/>
      <c r="H201" s="260"/>
      <c r="I201" s="325"/>
      <c r="J201" s="249" t="str">
        <f>IFERROR(I201/(VLOOKUP(H201,Summary!$A$60:$C$76,2,FALSE))," ")</f>
        <v xml:space="preserve"> </v>
      </c>
      <c r="K201" s="220" t="str">
        <f t="shared" si="12"/>
        <v xml:space="preserve"> </v>
      </c>
      <c r="L201" s="221" t="str">
        <f t="shared" si="13"/>
        <v>date not completed</v>
      </c>
      <c r="M201" s="222"/>
      <c r="N201" s="730"/>
      <c r="O201" s="730"/>
      <c r="P201" s="748"/>
      <c r="U201" s="165"/>
      <c r="V201" s="165"/>
    </row>
    <row r="202" spans="1:22" ht="25.5" customHeight="1" x14ac:dyDescent="0.3">
      <c r="A202" s="264">
        <f t="shared" si="11"/>
        <v>199</v>
      </c>
      <c r="B202" s="323"/>
      <c r="C202" s="259"/>
      <c r="D202" s="324"/>
      <c r="E202" s="318"/>
      <c r="F202" s="318"/>
      <c r="G202" s="318"/>
      <c r="H202" s="260"/>
      <c r="I202" s="325"/>
      <c r="J202" s="249" t="str">
        <f>IFERROR(I202/(VLOOKUP(H202,Summary!$A$60:$C$76,2,FALSE))," ")</f>
        <v xml:space="preserve"> </v>
      </c>
      <c r="K202" s="220" t="str">
        <f t="shared" si="12"/>
        <v xml:space="preserve"> </v>
      </c>
      <c r="L202" s="221" t="str">
        <f t="shared" si="13"/>
        <v>date not completed</v>
      </c>
      <c r="M202" s="222"/>
      <c r="N202" s="730"/>
      <c r="O202" s="730"/>
      <c r="P202" s="748"/>
      <c r="U202" s="165"/>
      <c r="V202" s="165"/>
    </row>
    <row r="203" spans="1:22" ht="25.5" customHeight="1" thickBot="1" x14ac:dyDescent="0.35">
      <c r="A203" s="264">
        <f t="shared" ref="A203" si="14">+A202+1</f>
        <v>200</v>
      </c>
      <c r="B203" s="326"/>
      <c r="C203" s="261"/>
      <c r="D203" s="327"/>
      <c r="E203" s="328"/>
      <c r="F203" s="328"/>
      <c r="G203" s="328"/>
      <c r="H203" s="262"/>
      <c r="I203" s="328"/>
      <c r="J203" s="223" t="str">
        <f>IFERROR(I203/(VLOOKUP(H203,Summary!$A$60:$C$76,2,FALSE))," ")</f>
        <v xml:space="preserve"> </v>
      </c>
      <c r="K203" s="220" t="str">
        <f t="shared" si="0"/>
        <v xml:space="preserve"> </v>
      </c>
      <c r="L203" s="224" t="str">
        <f t="shared" si="1"/>
        <v>date not completed</v>
      </c>
      <c r="M203" s="225"/>
      <c r="N203" s="749"/>
      <c r="O203" s="749"/>
      <c r="P203" s="750"/>
      <c r="U203" s="165"/>
      <c r="V203" s="165"/>
    </row>
    <row r="204" spans="1:22" ht="4.5" customHeight="1" x14ac:dyDescent="0.3"/>
    <row r="205" spans="1:22" hidden="1" x14ac:dyDescent="0.3"/>
    <row r="206" spans="1:22" hidden="1" x14ac:dyDescent="0.3"/>
    <row r="207" spans="1:22" hidden="1" x14ac:dyDescent="0.3"/>
    <row r="208" spans="1:22"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sheetData>
  <sheetProtection password="CAF5" sheet="1" objects="1" scenarios="1" selectLockedCells="1"/>
  <customSheetViews>
    <customSheetView guid="{5E9378FA-FE55-4445-AD38-912453231B36}" hiddenColumns="1">
      <selection activeCell="M11" sqref="M11"/>
      <colBreaks count="1" manualBreakCount="1">
        <brk id="10" max="1048575" man="1"/>
      </colBreaks>
      <pageMargins left="0.75" right="0.75" top="1" bottom="1" header="0.5" footer="0.5"/>
      <pageSetup paperSize="9" scale="63" orientation="landscape" r:id="rId1"/>
      <headerFooter alignWithMargins="0"/>
    </customSheetView>
    <customSheetView guid="{BFD2E6FE-1F33-48F4-97D0-F9F57918DFAD}" hiddenColumns="1">
      <selection activeCell="M11" sqref="M11"/>
      <colBreaks count="1" manualBreakCount="1">
        <brk id="10" max="1048575" man="1"/>
      </colBreaks>
      <pageMargins left="0.75" right="0.75" top="1" bottom="1" header="0.5" footer="0.5"/>
      <pageSetup paperSize="9" scale="63" orientation="landscape" r:id="rId2"/>
      <headerFooter alignWithMargins="0"/>
    </customSheetView>
    <customSheetView guid="{098D67FF-B60F-4658-BACC-7A3289279B42}" hiddenColumns="1">
      <selection activeCell="M11" sqref="M11"/>
      <colBreaks count="1" manualBreakCount="1">
        <brk id="10" max="1048575" man="1"/>
      </colBreaks>
      <pageMargins left="0.75" right="0.75" top="1" bottom="1" header="0.5" footer="0.5"/>
      <pageSetup paperSize="9" scale="63" orientation="landscape" r:id="rId3"/>
      <headerFooter alignWithMargins="0"/>
    </customSheetView>
    <customSheetView guid="{FDCDECFE-9525-4041-9738-768914BE7E43}" hiddenColumns="1">
      <selection activeCell="M11" sqref="M11"/>
      <colBreaks count="1" manualBreakCount="1">
        <brk id="10" max="1048575" man="1"/>
      </colBreaks>
      <pageMargins left="0.75" right="0.75" top="1" bottom="1" header="0.5" footer="0.5"/>
      <pageSetup paperSize="9" scale="63" orientation="landscape" r:id="rId4"/>
      <headerFooter alignWithMargins="0"/>
    </customSheetView>
  </customSheetViews>
  <mergeCells count="212">
    <mergeCell ref="N179:P179"/>
    <mergeCell ref="N170:P170"/>
    <mergeCell ref="N171:P171"/>
    <mergeCell ref="N172:P172"/>
    <mergeCell ref="N173:P173"/>
    <mergeCell ref="N174:P174"/>
    <mergeCell ref="N185:P185"/>
    <mergeCell ref="N186:P186"/>
    <mergeCell ref="N192:P192"/>
    <mergeCell ref="N180:P180"/>
    <mergeCell ref="N181:P181"/>
    <mergeCell ref="N182:P182"/>
    <mergeCell ref="N183:P183"/>
    <mergeCell ref="N184:P184"/>
    <mergeCell ref="N188:P188"/>
    <mergeCell ref="N189:P189"/>
    <mergeCell ref="N190:P190"/>
    <mergeCell ref="N160:P160"/>
    <mergeCell ref="N161:P161"/>
    <mergeCell ref="N162:P162"/>
    <mergeCell ref="N163:P163"/>
    <mergeCell ref="N164:P164"/>
    <mergeCell ref="N175:P175"/>
    <mergeCell ref="N176:P176"/>
    <mergeCell ref="N177:P177"/>
    <mergeCell ref="N178:P178"/>
    <mergeCell ref="N165:P165"/>
    <mergeCell ref="N166:P166"/>
    <mergeCell ref="N167:P167"/>
    <mergeCell ref="N168:P168"/>
    <mergeCell ref="N169:P169"/>
    <mergeCell ref="N102:P102"/>
    <mergeCell ref="N103:P103"/>
    <mergeCell ref="N104:P104"/>
    <mergeCell ref="N105:P105"/>
    <mergeCell ref="N143:P143"/>
    <mergeCell ref="N106:P106"/>
    <mergeCell ref="N107:P107"/>
    <mergeCell ref="N108:P108"/>
    <mergeCell ref="N112:P112"/>
    <mergeCell ref="N133:P133"/>
    <mergeCell ref="N113:P113"/>
    <mergeCell ref="N114:P114"/>
    <mergeCell ref="N115:P115"/>
    <mergeCell ref="N116:P116"/>
    <mergeCell ref="N117:P117"/>
    <mergeCell ref="N118:P118"/>
    <mergeCell ref="N119:P119"/>
    <mergeCell ref="N120:P120"/>
    <mergeCell ref="N121:P121"/>
    <mergeCell ref="N109:P109"/>
    <mergeCell ref="N110:P110"/>
    <mergeCell ref="N111:P111"/>
    <mergeCell ref="N122:P122"/>
    <mergeCell ref="N123:P123"/>
    <mergeCell ref="N97:P97"/>
    <mergeCell ref="N98:P98"/>
    <mergeCell ref="N99:P99"/>
    <mergeCell ref="N100:P100"/>
    <mergeCell ref="N101:P101"/>
    <mergeCell ref="N92:P92"/>
    <mergeCell ref="N93:P93"/>
    <mergeCell ref="N94:P94"/>
    <mergeCell ref="N95:P95"/>
    <mergeCell ref="N96:P96"/>
    <mergeCell ref="N87:P87"/>
    <mergeCell ref="N88:P88"/>
    <mergeCell ref="N89:P89"/>
    <mergeCell ref="N90:P90"/>
    <mergeCell ref="N91:P91"/>
    <mergeCell ref="N82:P82"/>
    <mergeCell ref="N83:P83"/>
    <mergeCell ref="N84:P84"/>
    <mergeCell ref="N85:P85"/>
    <mergeCell ref="N86:P86"/>
    <mergeCell ref="N77:P77"/>
    <mergeCell ref="N78:P78"/>
    <mergeCell ref="N79:P79"/>
    <mergeCell ref="N80:P80"/>
    <mergeCell ref="N81:P81"/>
    <mergeCell ref="N72:P72"/>
    <mergeCell ref="N73:P73"/>
    <mergeCell ref="N74:P74"/>
    <mergeCell ref="N75:P75"/>
    <mergeCell ref="N76:P76"/>
    <mergeCell ref="N67:P67"/>
    <mergeCell ref="N68:P68"/>
    <mergeCell ref="N69:P69"/>
    <mergeCell ref="N70:P70"/>
    <mergeCell ref="N71:P71"/>
    <mergeCell ref="N62:P62"/>
    <mergeCell ref="N63:P63"/>
    <mergeCell ref="N64:P64"/>
    <mergeCell ref="N65:P65"/>
    <mergeCell ref="N66:P66"/>
    <mergeCell ref="N57:P57"/>
    <mergeCell ref="N58:P58"/>
    <mergeCell ref="N59:P59"/>
    <mergeCell ref="N60:P60"/>
    <mergeCell ref="N61:P61"/>
    <mergeCell ref="N52:P52"/>
    <mergeCell ref="N53:P53"/>
    <mergeCell ref="N54:P54"/>
    <mergeCell ref="N55:P55"/>
    <mergeCell ref="N56:P56"/>
    <mergeCell ref="N47:P47"/>
    <mergeCell ref="N48:P48"/>
    <mergeCell ref="N49:P49"/>
    <mergeCell ref="N50:P50"/>
    <mergeCell ref="N51:P51"/>
    <mergeCell ref="N42:P42"/>
    <mergeCell ref="N43:P43"/>
    <mergeCell ref="N44:P44"/>
    <mergeCell ref="N45:P45"/>
    <mergeCell ref="N46:P46"/>
    <mergeCell ref="N4:P4"/>
    <mergeCell ref="N5:P5"/>
    <mergeCell ref="N6:P6"/>
    <mergeCell ref="N7:P7"/>
    <mergeCell ref="N8:P8"/>
    <mergeCell ref="N9:P9"/>
    <mergeCell ref="N10:P10"/>
    <mergeCell ref="N27:P27"/>
    <mergeCell ref="N28:P28"/>
    <mergeCell ref="N22:P22"/>
    <mergeCell ref="N23:P23"/>
    <mergeCell ref="N24:P24"/>
    <mergeCell ref="N25:P25"/>
    <mergeCell ref="N26:P26"/>
    <mergeCell ref="N11:P11"/>
    <mergeCell ref="N12:P12"/>
    <mergeCell ref="N13:P13"/>
    <mergeCell ref="N14:P14"/>
    <mergeCell ref="N15:P15"/>
    <mergeCell ref="N16:P16"/>
    <mergeCell ref="N17:P17"/>
    <mergeCell ref="N18:P18"/>
    <mergeCell ref="N19:P19"/>
    <mergeCell ref="N20:P20"/>
    <mergeCell ref="L1:V1"/>
    <mergeCell ref="A2:A3"/>
    <mergeCell ref="B2:B3"/>
    <mergeCell ref="C2:C3"/>
    <mergeCell ref="E2:E3"/>
    <mergeCell ref="F2:F3"/>
    <mergeCell ref="G2:G3"/>
    <mergeCell ref="H2:H3"/>
    <mergeCell ref="I2:I3"/>
    <mergeCell ref="O2:P2"/>
    <mergeCell ref="N3:P3"/>
    <mergeCell ref="D2:D3"/>
    <mergeCell ref="N21:P21"/>
    <mergeCell ref="N29:P29"/>
    <mergeCell ref="N30:P30"/>
    <mergeCell ref="N31:P31"/>
    <mergeCell ref="N37:P37"/>
    <mergeCell ref="N38:P38"/>
    <mergeCell ref="N39:P39"/>
    <mergeCell ref="N40:P40"/>
    <mergeCell ref="N41:P41"/>
    <mergeCell ref="N32:P32"/>
    <mergeCell ref="N33:P33"/>
    <mergeCell ref="N34:P34"/>
    <mergeCell ref="N35:P35"/>
    <mergeCell ref="N36:P36"/>
    <mergeCell ref="N134:P134"/>
    <mergeCell ref="N135:P135"/>
    <mergeCell ref="N136:P136"/>
    <mergeCell ref="N137:P137"/>
    <mergeCell ref="N138:P138"/>
    <mergeCell ref="N139:P139"/>
    <mergeCell ref="N140:P140"/>
    <mergeCell ref="N129:P129"/>
    <mergeCell ref="N130:P130"/>
    <mergeCell ref="N131:P131"/>
    <mergeCell ref="N132:P132"/>
    <mergeCell ref="N124:P124"/>
    <mergeCell ref="N125:P125"/>
    <mergeCell ref="N126:P126"/>
    <mergeCell ref="N127:P127"/>
    <mergeCell ref="N128:P128"/>
    <mergeCell ref="N141:P141"/>
    <mergeCell ref="N142:P142"/>
    <mergeCell ref="N187:P187"/>
    <mergeCell ref="N144:P144"/>
    <mergeCell ref="N145:P145"/>
    <mergeCell ref="N146:P146"/>
    <mergeCell ref="N147:P147"/>
    <mergeCell ref="N148:P148"/>
    <mergeCell ref="N149:P149"/>
    <mergeCell ref="N150:P150"/>
    <mergeCell ref="N151:P151"/>
    <mergeCell ref="N152:P152"/>
    <mergeCell ref="N153:P153"/>
    <mergeCell ref="N154:P154"/>
    <mergeCell ref="N155:P155"/>
    <mergeCell ref="N156:P156"/>
    <mergeCell ref="N157:P157"/>
    <mergeCell ref="N158:P158"/>
    <mergeCell ref="N159:P159"/>
    <mergeCell ref="N202:P202"/>
    <mergeCell ref="N203:P203"/>
    <mergeCell ref="N191:P191"/>
    <mergeCell ref="N198:P198"/>
    <mergeCell ref="N199:P199"/>
    <mergeCell ref="N200:P200"/>
    <mergeCell ref="N201:P201"/>
    <mergeCell ref="N195:P195"/>
    <mergeCell ref="N196:P196"/>
    <mergeCell ref="N197:P197"/>
    <mergeCell ref="N193:P193"/>
    <mergeCell ref="N194:P194"/>
  </mergeCells>
  <phoneticPr fontId="1" type="noConversion"/>
  <conditionalFormatting sqref="K3:K4">
    <cfRule type="containsText" dxfId="3" priority="4" operator="containsText" text="Please define a description">
      <formula>NOT(ISERROR(SEARCH("Please define a description",K3)))</formula>
    </cfRule>
  </conditionalFormatting>
  <conditionalFormatting sqref="K5 K203">
    <cfRule type="containsText" dxfId="2" priority="3" operator="containsText" text="Please define a description">
      <formula>NOT(ISERROR(SEARCH("Please define a description",K5)))</formula>
    </cfRule>
  </conditionalFormatting>
  <conditionalFormatting sqref="K6:K202">
    <cfRule type="containsText" dxfId="1" priority="1" operator="containsText" text="Please define a description">
      <formula>NOT(ISERROR(SEARCH("Please define a description",K6)))</formula>
    </cfRule>
  </conditionalFormatting>
  <dataValidations count="2">
    <dataValidation type="list" allowBlank="1" showInputMessage="1" errorTitle="Warning: Max Ceilings exceeded" error="Please be aware that this exceed the &quot;Ceilings&quot; for the maximum amounts for staff cost by country" sqref="H4:H203">
      <formula1>Currency</formula1>
    </dataValidation>
    <dataValidation type="date" errorStyle="warning" allowBlank="1" showErrorMessage="1" errorTitle="Warning!" error="date outside eligibility period" sqref="C4:D203">
      <formula1>$R$2</formula1>
      <formula2>$T$2</formula2>
    </dataValidation>
  </dataValidations>
  <pageMargins left="0.74803149606299213" right="0.74803149606299213" top="0.15748031496062992" bottom="0.55118110236220474" header="0.15748031496062992" footer="0.15748031496062992"/>
  <pageSetup paperSize="9" scale="78" fitToHeight="0" orientation="landscape" r:id="rId5"/>
  <headerFooter alignWithMargins="0">
    <oddFooter>&amp;C&amp;P/&amp;N&amp;R&amp;F
&amp;A</oddFooter>
  </headerFooter>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254"/>
  <sheetViews>
    <sheetView zoomScaleNormal="100" workbookViewId="0">
      <selection activeCell="F10" sqref="F10"/>
    </sheetView>
  </sheetViews>
  <sheetFormatPr defaultColWidth="0" defaultRowHeight="13" zeroHeight="1" x14ac:dyDescent="0.3"/>
  <cols>
    <col min="1" max="1" width="5.26953125" style="7" bestFit="1" customWidth="1"/>
    <col min="2" max="2" width="13.54296875" style="7" customWidth="1"/>
    <col min="3" max="3" width="47.7265625" style="54" customWidth="1"/>
    <col min="4" max="4" width="33.1796875" style="54" customWidth="1"/>
    <col min="5" max="5" width="15.54296875" style="54" customWidth="1"/>
    <col min="6" max="6" width="16.26953125" style="54" customWidth="1"/>
    <col min="7" max="7" width="8.7265625" style="54" bestFit="1" customWidth="1"/>
    <col min="8" max="9" width="14.1796875" style="54" customWidth="1"/>
    <col min="10" max="10" width="20.26953125" style="231" customWidth="1"/>
    <col min="11" max="11" width="5.26953125" style="7" customWidth="1"/>
    <col min="12" max="12" width="19.81640625" style="7" hidden="1" customWidth="1"/>
    <col min="13" max="13" width="21.7265625" style="7" hidden="1" customWidth="1"/>
    <col min="14" max="14" width="13" style="7" hidden="1" customWidth="1"/>
    <col min="15" max="15" width="16.81640625" style="7" hidden="1" customWidth="1"/>
    <col min="16" max="16384" width="9.1796875" style="7" hidden="1"/>
  </cols>
  <sheetData>
    <row r="1" spans="1:22" ht="16.5" customHeight="1" thickBot="1" x14ac:dyDescent="0.4">
      <c r="A1" s="284" t="s">
        <v>911</v>
      </c>
      <c r="B1" s="161"/>
      <c r="J1" s="54"/>
      <c r="L1" s="601" t="s">
        <v>71</v>
      </c>
      <c r="M1" s="601"/>
      <c r="N1" s="601"/>
      <c r="O1" s="601"/>
      <c r="P1" s="601"/>
      <c r="Q1" s="601"/>
      <c r="R1" s="601"/>
      <c r="S1" s="601"/>
      <c r="T1" s="601"/>
      <c r="U1" s="601"/>
      <c r="V1" s="601"/>
    </row>
    <row r="2" spans="1:22" s="229" customFormat="1" ht="12.75" customHeight="1" thickBot="1" x14ac:dyDescent="0.35">
      <c r="A2" s="765" t="s">
        <v>103</v>
      </c>
      <c r="B2" s="767" t="s">
        <v>104</v>
      </c>
      <c r="C2" s="769" t="s">
        <v>903</v>
      </c>
      <c r="D2" s="769" t="s">
        <v>904</v>
      </c>
      <c r="E2" s="770" t="s">
        <v>838</v>
      </c>
      <c r="F2" s="731" t="s">
        <v>193</v>
      </c>
      <c r="G2" s="760" t="s">
        <v>19</v>
      </c>
      <c r="H2" s="741" t="s">
        <v>180</v>
      </c>
      <c r="I2" s="756" t="s">
        <v>837</v>
      </c>
      <c r="J2" s="182" t="s">
        <v>835</v>
      </c>
      <c r="K2" s="228"/>
      <c r="L2" s="162" t="s">
        <v>5</v>
      </c>
      <c r="M2" s="163">
        <f>+J3-O2</f>
        <v>0</v>
      </c>
      <c r="N2" s="164" t="s">
        <v>6</v>
      </c>
      <c r="O2" s="681">
        <f>SUM(M4:M204)</f>
        <v>0</v>
      </c>
      <c r="P2" s="682"/>
      <c r="Q2" s="191" t="s">
        <v>91</v>
      </c>
      <c r="R2" s="214">
        <f>+Start_Date</f>
        <v>43466</v>
      </c>
      <c r="S2" s="191" t="s">
        <v>92</v>
      </c>
      <c r="T2" s="11">
        <f>+End_date</f>
        <v>44651</v>
      </c>
      <c r="U2" s="215" t="s">
        <v>186</v>
      </c>
      <c r="V2" s="179">
        <f>+TRUNC(($T$2-$R$2)/30,0)</f>
        <v>39</v>
      </c>
    </row>
    <row r="3" spans="1:22" ht="30" customHeight="1" thickBot="1" x14ac:dyDescent="0.35">
      <c r="A3" s="766"/>
      <c r="B3" s="768"/>
      <c r="C3" s="603"/>
      <c r="D3" s="603"/>
      <c r="E3" s="771"/>
      <c r="F3" s="751"/>
      <c r="G3" s="761"/>
      <c r="H3" s="772"/>
      <c r="I3" s="773"/>
      <c r="J3" s="232">
        <f>SUM(J4:J203)</f>
        <v>0</v>
      </c>
      <c r="K3" s="161"/>
      <c r="L3" s="218" t="s">
        <v>187</v>
      </c>
      <c r="M3" s="219" t="s">
        <v>73</v>
      </c>
      <c r="N3" s="745" t="s">
        <v>107</v>
      </c>
      <c r="O3" s="746"/>
      <c r="P3" s="747"/>
      <c r="Q3" s="161"/>
      <c r="R3" s="161"/>
      <c r="S3" s="161"/>
      <c r="T3" s="161"/>
      <c r="U3" s="8"/>
      <c r="V3" s="8"/>
    </row>
    <row r="4" spans="1:22" ht="28.5" customHeight="1" x14ac:dyDescent="0.3">
      <c r="A4" s="265">
        <v>1</v>
      </c>
      <c r="B4" s="323"/>
      <c r="C4" s="318"/>
      <c r="D4" s="318"/>
      <c r="E4" s="268"/>
      <c r="F4" s="318"/>
      <c r="G4" s="318" t="s">
        <v>18</v>
      </c>
      <c r="H4" s="325"/>
      <c r="I4" s="266" t="str">
        <f>IFERROR(+J4/F4," ")</f>
        <v xml:space="preserve"> </v>
      </c>
      <c r="J4" s="267">
        <f>IFERROR(H4/(VLOOKUP(G4,Summary!$A$64:$C$76,2,FALSE))," ")</f>
        <v>0</v>
      </c>
      <c r="K4" s="230" t="str">
        <f>IF(H4=" ","Please fill all the fields in the row"," ")</f>
        <v xml:space="preserve"> </v>
      </c>
      <c r="L4" s="221" t="str">
        <f>+IF(J4=0,"date not completed",IF(AND($R$2&lt;=E4,$T$2&gt;=E4),"ok","to be checked"))</f>
        <v>date not completed</v>
      </c>
      <c r="M4" s="222"/>
      <c r="N4" s="730"/>
      <c r="O4" s="730"/>
      <c r="P4" s="748"/>
      <c r="Q4" s="161"/>
      <c r="R4" s="161"/>
      <c r="S4" s="161"/>
      <c r="T4" s="161"/>
      <c r="U4" s="165"/>
      <c r="V4" s="165"/>
    </row>
    <row r="5" spans="1:22" ht="28.5" customHeight="1" x14ac:dyDescent="0.3">
      <c r="A5" s="265">
        <f>+A4+1</f>
        <v>2</v>
      </c>
      <c r="B5" s="323"/>
      <c r="C5" s="318"/>
      <c r="D5" s="318"/>
      <c r="E5" s="269"/>
      <c r="F5" s="318"/>
      <c r="G5" s="318"/>
      <c r="H5" s="325"/>
      <c r="I5" s="266" t="str">
        <f t="shared" ref="I5" si="0">IFERROR(+J5/F5," ")</f>
        <v xml:space="preserve"> </v>
      </c>
      <c r="J5" s="267" t="str">
        <f>IFERROR(H5/(VLOOKUP(G5,Summary!$A$64:$C$76,2,FALSE))," ")</f>
        <v xml:space="preserve"> </v>
      </c>
      <c r="K5" s="230" t="str">
        <f t="shared" ref="K5" si="1">IF(H5=" ","Please fill all the fields in the row"," ")</f>
        <v xml:space="preserve"> </v>
      </c>
      <c r="L5" s="221" t="str">
        <f t="shared" ref="L5" si="2">+IF(J5=0,"date not completed",IF(AND($R$2&lt;=E5,$T$2&gt;=E5),"ok","to be checked"))</f>
        <v>to be checked</v>
      </c>
      <c r="M5" s="222"/>
      <c r="N5" s="730"/>
      <c r="O5" s="730"/>
      <c r="P5" s="748"/>
      <c r="Q5" s="161"/>
      <c r="R5" s="161"/>
      <c r="S5" s="161"/>
      <c r="T5" s="161"/>
      <c r="U5" s="165"/>
      <c r="V5" s="165"/>
    </row>
    <row r="6" spans="1:22" ht="28.5" customHeight="1" x14ac:dyDescent="0.3">
      <c r="A6" s="265">
        <f t="shared" ref="A6:A69" si="3">+A5+1</f>
        <v>3</v>
      </c>
      <c r="B6" s="323"/>
      <c r="C6" s="318"/>
      <c r="D6" s="318"/>
      <c r="E6" s="269"/>
      <c r="F6" s="318"/>
      <c r="G6" s="318"/>
      <c r="H6" s="325"/>
      <c r="I6" s="266" t="str">
        <f t="shared" ref="I6:I69" si="4">IFERROR(+J6/F6," ")</f>
        <v xml:space="preserve"> </v>
      </c>
      <c r="J6" s="267" t="str">
        <f>IFERROR(H6/(VLOOKUP(G6,Summary!$A$64:$C$76,2,FALSE))," ")</f>
        <v xml:space="preserve"> </v>
      </c>
      <c r="K6" s="230" t="str">
        <f t="shared" ref="K6:K69" si="5">IF(H6=" ","Please fill all the fields in the row"," ")</f>
        <v xml:space="preserve"> </v>
      </c>
      <c r="L6" s="221" t="str">
        <f t="shared" ref="L6:L69" si="6">+IF(J6=0,"date not completed",IF(AND($R$2&lt;=E6,$T$2&gt;=E6),"ok","to be checked"))</f>
        <v>to be checked</v>
      </c>
      <c r="M6" s="222"/>
      <c r="N6" s="730"/>
      <c r="O6" s="730"/>
      <c r="P6" s="748"/>
      <c r="Q6" s="161"/>
      <c r="R6" s="161"/>
      <c r="S6" s="161"/>
      <c r="T6" s="161"/>
      <c r="U6" s="165"/>
      <c r="V6" s="165"/>
    </row>
    <row r="7" spans="1:22" ht="28.5" customHeight="1" x14ac:dyDescent="0.3">
      <c r="A7" s="265">
        <f t="shared" si="3"/>
        <v>4</v>
      </c>
      <c r="B7" s="323"/>
      <c r="C7" s="318"/>
      <c r="D7" s="318"/>
      <c r="E7" s="269"/>
      <c r="F7" s="318"/>
      <c r="G7" s="318"/>
      <c r="H7" s="325"/>
      <c r="I7" s="266" t="str">
        <f t="shared" si="4"/>
        <v xml:space="preserve"> </v>
      </c>
      <c r="J7" s="267" t="str">
        <f>IFERROR(H7/(VLOOKUP(G7,Summary!$A$64:$C$76,2,FALSE))," ")</f>
        <v xml:space="preserve"> </v>
      </c>
      <c r="K7" s="230" t="str">
        <f t="shared" si="5"/>
        <v xml:space="preserve"> </v>
      </c>
      <c r="L7" s="221" t="str">
        <f t="shared" si="6"/>
        <v>to be checked</v>
      </c>
      <c r="M7" s="222"/>
      <c r="N7" s="730"/>
      <c r="O7" s="730"/>
      <c r="P7" s="748"/>
      <c r="Q7" s="161"/>
      <c r="R7" s="161"/>
      <c r="S7" s="161"/>
      <c r="T7" s="161"/>
      <c r="U7" s="165"/>
      <c r="V7" s="165"/>
    </row>
    <row r="8" spans="1:22" ht="28.5" customHeight="1" x14ac:dyDescent="0.3">
      <c r="A8" s="265">
        <f t="shared" si="3"/>
        <v>5</v>
      </c>
      <c r="B8" s="323"/>
      <c r="C8" s="318"/>
      <c r="D8" s="318"/>
      <c r="E8" s="269"/>
      <c r="F8" s="318"/>
      <c r="G8" s="318"/>
      <c r="H8" s="325"/>
      <c r="I8" s="266" t="str">
        <f t="shared" si="4"/>
        <v xml:space="preserve"> </v>
      </c>
      <c r="J8" s="267" t="str">
        <f>IFERROR(H8/(VLOOKUP(G8,Summary!$A$64:$C$76,2,FALSE))," ")</f>
        <v xml:space="preserve"> </v>
      </c>
      <c r="K8" s="230" t="str">
        <f t="shared" si="5"/>
        <v xml:space="preserve"> </v>
      </c>
      <c r="L8" s="221" t="str">
        <f t="shared" si="6"/>
        <v>to be checked</v>
      </c>
      <c r="M8" s="222"/>
      <c r="N8" s="730"/>
      <c r="O8" s="730"/>
      <c r="P8" s="748"/>
      <c r="Q8" s="161"/>
      <c r="R8" s="161"/>
      <c r="S8" s="161"/>
      <c r="T8" s="161"/>
      <c r="U8" s="165"/>
      <c r="V8" s="165"/>
    </row>
    <row r="9" spans="1:22" ht="28.5" customHeight="1" x14ac:dyDescent="0.3">
      <c r="A9" s="265">
        <f t="shared" si="3"/>
        <v>6</v>
      </c>
      <c r="B9" s="323"/>
      <c r="C9" s="318"/>
      <c r="D9" s="318"/>
      <c r="E9" s="269"/>
      <c r="F9" s="318"/>
      <c r="G9" s="318"/>
      <c r="H9" s="325"/>
      <c r="I9" s="266" t="str">
        <f t="shared" si="4"/>
        <v xml:space="preserve"> </v>
      </c>
      <c r="J9" s="267" t="str">
        <f>IFERROR(H9/(VLOOKUP(G9,Summary!$A$64:$C$76,2,FALSE))," ")</f>
        <v xml:space="preserve"> </v>
      </c>
      <c r="K9" s="230" t="str">
        <f t="shared" si="5"/>
        <v xml:space="preserve"> </v>
      </c>
      <c r="L9" s="221" t="str">
        <f t="shared" si="6"/>
        <v>to be checked</v>
      </c>
      <c r="M9" s="222"/>
      <c r="N9" s="730"/>
      <c r="O9" s="730"/>
      <c r="P9" s="748"/>
      <c r="Q9" s="161"/>
      <c r="R9" s="161"/>
      <c r="S9" s="161"/>
      <c r="T9" s="161"/>
      <c r="U9" s="165"/>
      <c r="V9" s="165"/>
    </row>
    <row r="10" spans="1:22" ht="28.5" customHeight="1" x14ac:dyDescent="0.3">
      <c r="A10" s="265">
        <f t="shared" si="3"/>
        <v>7</v>
      </c>
      <c r="B10" s="323"/>
      <c r="C10" s="318"/>
      <c r="D10" s="318"/>
      <c r="E10" s="269"/>
      <c r="F10" s="318"/>
      <c r="G10" s="318"/>
      <c r="H10" s="325"/>
      <c r="I10" s="266" t="str">
        <f t="shared" si="4"/>
        <v xml:space="preserve"> </v>
      </c>
      <c r="J10" s="267" t="str">
        <f>IFERROR(H10/(VLOOKUP(G10,Summary!$A$64:$C$76,2,FALSE))," ")</f>
        <v xml:space="preserve"> </v>
      </c>
      <c r="K10" s="230" t="str">
        <f t="shared" si="5"/>
        <v xml:space="preserve"> </v>
      </c>
      <c r="L10" s="221" t="str">
        <f t="shared" si="6"/>
        <v>to be checked</v>
      </c>
      <c r="M10" s="222"/>
      <c r="N10" s="730"/>
      <c r="O10" s="730"/>
      <c r="P10" s="748"/>
      <c r="Q10" s="161"/>
      <c r="R10" s="161"/>
      <c r="S10" s="161"/>
      <c r="T10" s="161"/>
      <c r="U10" s="165"/>
      <c r="V10" s="165"/>
    </row>
    <row r="11" spans="1:22" ht="28.5" customHeight="1" x14ac:dyDescent="0.3">
      <c r="A11" s="265">
        <f t="shared" si="3"/>
        <v>8</v>
      </c>
      <c r="B11" s="323"/>
      <c r="C11" s="318"/>
      <c r="D11" s="318"/>
      <c r="E11" s="269"/>
      <c r="F11" s="318"/>
      <c r="G11" s="318"/>
      <c r="H11" s="325"/>
      <c r="I11" s="266" t="str">
        <f t="shared" si="4"/>
        <v xml:space="preserve"> </v>
      </c>
      <c r="J11" s="267" t="str">
        <f>IFERROR(H11/(VLOOKUP(G11,Summary!$A$64:$C$76,2,FALSE))," ")</f>
        <v xml:space="preserve"> </v>
      </c>
      <c r="K11" s="230" t="str">
        <f t="shared" si="5"/>
        <v xml:space="preserve"> </v>
      </c>
      <c r="L11" s="221" t="str">
        <f t="shared" si="6"/>
        <v>to be checked</v>
      </c>
      <c r="M11" s="222"/>
      <c r="N11" s="730"/>
      <c r="O11" s="730"/>
      <c r="P11" s="748"/>
      <c r="Q11" s="161"/>
      <c r="R11" s="161"/>
      <c r="S11" s="161"/>
      <c r="T11" s="161"/>
      <c r="U11" s="165"/>
      <c r="V11" s="165"/>
    </row>
    <row r="12" spans="1:22" ht="28.5" customHeight="1" x14ac:dyDescent="0.3">
      <c r="A12" s="265">
        <f t="shared" si="3"/>
        <v>9</v>
      </c>
      <c r="B12" s="323"/>
      <c r="C12" s="318"/>
      <c r="D12" s="318"/>
      <c r="E12" s="269"/>
      <c r="F12" s="318"/>
      <c r="G12" s="318"/>
      <c r="H12" s="325"/>
      <c r="I12" s="266" t="str">
        <f t="shared" si="4"/>
        <v xml:space="preserve"> </v>
      </c>
      <c r="J12" s="267" t="str">
        <f>IFERROR(H12/(VLOOKUP(G12,Summary!$A$64:$C$76,2,FALSE))," ")</f>
        <v xml:space="preserve"> </v>
      </c>
      <c r="K12" s="230" t="str">
        <f t="shared" si="5"/>
        <v xml:space="preserve"> </v>
      </c>
      <c r="L12" s="221" t="str">
        <f t="shared" si="6"/>
        <v>to be checked</v>
      </c>
      <c r="M12" s="222"/>
      <c r="N12" s="730"/>
      <c r="O12" s="730"/>
      <c r="P12" s="748"/>
      <c r="Q12" s="161"/>
      <c r="R12" s="161"/>
      <c r="S12" s="161"/>
      <c r="T12" s="161"/>
      <c r="U12" s="165"/>
      <c r="V12" s="165"/>
    </row>
    <row r="13" spans="1:22" ht="28.5" customHeight="1" x14ac:dyDescent="0.3">
      <c r="A13" s="265">
        <f t="shared" si="3"/>
        <v>10</v>
      </c>
      <c r="B13" s="323"/>
      <c r="C13" s="318"/>
      <c r="D13" s="318"/>
      <c r="E13" s="269"/>
      <c r="F13" s="318"/>
      <c r="G13" s="318"/>
      <c r="H13" s="325"/>
      <c r="I13" s="266" t="str">
        <f t="shared" si="4"/>
        <v xml:space="preserve"> </v>
      </c>
      <c r="J13" s="267" t="str">
        <f>IFERROR(H13/(VLOOKUP(G13,Summary!$A$64:$C$76,2,FALSE))," ")</f>
        <v xml:space="preserve"> </v>
      </c>
      <c r="K13" s="230" t="str">
        <f t="shared" si="5"/>
        <v xml:space="preserve"> </v>
      </c>
      <c r="L13" s="221" t="str">
        <f t="shared" si="6"/>
        <v>to be checked</v>
      </c>
      <c r="M13" s="222"/>
      <c r="N13" s="730"/>
      <c r="O13" s="730"/>
      <c r="P13" s="748"/>
      <c r="Q13" s="161"/>
      <c r="R13" s="161"/>
      <c r="S13" s="161"/>
      <c r="T13" s="161"/>
      <c r="U13" s="165"/>
      <c r="V13" s="165"/>
    </row>
    <row r="14" spans="1:22" ht="28.5" customHeight="1" x14ac:dyDescent="0.3">
      <c r="A14" s="265">
        <f t="shared" si="3"/>
        <v>11</v>
      </c>
      <c r="B14" s="323"/>
      <c r="C14" s="318"/>
      <c r="D14" s="318"/>
      <c r="E14" s="269"/>
      <c r="F14" s="318"/>
      <c r="G14" s="318"/>
      <c r="H14" s="325"/>
      <c r="I14" s="266" t="str">
        <f t="shared" si="4"/>
        <v xml:space="preserve"> </v>
      </c>
      <c r="J14" s="267" t="str">
        <f>IFERROR(H14/(VLOOKUP(G14,Summary!$A$64:$C$76,2,FALSE))," ")</f>
        <v xml:space="preserve"> </v>
      </c>
      <c r="K14" s="230" t="str">
        <f t="shared" si="5"/>
        <v xml:space="preserve"> </v>
      </c>
      <c r="L14" s="221" t="str">
        <f t="shared" si="6"/>
        <v>to be checked</v>
      </c>
      <c r="M14" s="222"/>
      <c r="N14" s="730"/>
      <c r="O14" s="730"/>
      <c r="P14" s="748"/>
      <c r="Q14" s="161"/>
      <c r="R14" s="161"/>
      <c r="S14" s="161"/>
      <c r="T14" s="161"/>
      <c r="U14" s="165"/>
      <c r="V14" s="165"/>
    </row>
    <row r="15" spans="1:22" ht="28.5" customHeight="1" x14ac:dyDescent="0.3">
      <c r="A15" s="265">
        <f t="shared" si="3"/>
        <v>12</v>
      </c>
      <c r="B15" s="323"/>
      <c r="C15" s="318"/>
      <c r="D15" s="318"/>
      <c r="E15" s="269"/>
      <c r="F15" s="318"/>
      <c r="G15" s="318"/>
      <c r="H15" s="325"/>
      <c r="I15" s="266" t="str">
        <f t="shared" si="4"/>
        <v xml:space="preserve"> </v>
      </c>
      <c r="J15" s="267" t="str">
        <f>IFERROR(H15/(VLOOKUP(G15,Summary!$A$64:$C$76,2,FALSE))," ")</f>
        <v xml:space="preserve"> </v>
      </c>
      <c r="K15" s="230" t="str">
        <f t="shared" si="5"/>
        <v xml:space="preserve"> </v>
      </c>
      <c r="L15" s="221" t="str">
        <f t="shared" si="6"/>
        <v>to be checked</v>
      </c>
      <c r="M15" s="222"/>
      <c r="N15" s="730"/>
      <c r="O15" s="730"/>
      <c r="P15" s="748"/>
      <c r="Q15" s="161"/>
      <c r="R15" s="161"/>
      <c r="S15" s="161"/>
      <c r="T15" s="161"/>
      <c r="U15" s="165"/>
      <c r="V15" s="165"/>
    </row>
    <row r="16" spans="1:22" ht="28.5" customHeight="1" x14ac:dyDescent="0.3">
      <c r="A16" s="265">
        <f t="shared" si="3"/>
        <v>13</v>
      </c>
      <c r="B16" s="323"/>
      <c r="C16" s="318"/>
      <c r="D16" s="318"/>
      <c r="E16" s="269"/>
      <c r="F16" s="318"/>
      <c r="G16" s="318"/>
      <c r="H16" s="325"/>
      <c r="I16" s="266" t="str">
        <f t="shared" si="4"/>
        <v xml:space="preserve"> </v>
      </c>
      <c r="J16" s="267" t="str">
        <f>IFERROR(H16/(VLOOKUP(G16,Summary!$A$64:$C$76,2,FALSE))," ")</f>
        <v xml:space="preserve"> </v>
      </c>
      <c r="K16" s="230" t="str">
        <f t="shared" si="5"/>
        <v xml:space="preserve"> </v>
      </c>
      <c r="L16" s="221" t="str">
        <f t="shared" si="6"/>
        <v>to be checked</v>
      </c>
      <c r="M16" s="222"/>
      <c r="N16" s="730"/>
      <c r="O16" s="730"/>
      <c r="P16" s="748"/>
      <c r="Q16" s="161"/>
      <c r="R16" s="161"/>
      <c r="S16" s="161"/>
      <c r="T16" s="161"/>
      <c r="U16" s="165"/>
      <c r="V16" s="165"/>
    </row>
    <row r="17" spans="1:22" ht="28.5" customHeight="1" x14ac:dyDescent="0.3">
      <c r="A17" s="265">
        <f t="shared" si="3"/>
        <v>14</v>
      </c>
      <c r="B17" s="323"/>
      <c r="C17" s="318"/>
      <c r="D17" s="318"/>
      <c r="E17" s="269"/>
      <c r="F17" s="318"/>
      <c r="G17" s="318"/>
      <c r="H17" s="325"/>
      <c r="I17" s="266" t="str">
        <f t="shared" si="4"/>
        <v xml:space="preserve"> </v>
      </c>
      <c r="J17" s="267" t="str">
        <f>IFERROR(H17/(VLOOKUP(G17,Summary!$A$64:$C$76,2,FALSE))," ")</f>
        <v xml:space="preserve"> </v>
      </c>
      <c r="K17" s="230" t="str">
        <f t="shared" si="5"/>
        <v xml:space="preserve"> </v>
      </c>
      <c r="L17" s="221" t="str">
        <f t="shared" si="6"/>
        <v>to be checked</v>
      </c>
      <c r="M17" s="222"/>
      <c r="N17" s="730"/>
      <c r="O17" s="730"/>
      <c r="P17" s="748"/>
      <c r="Q17" s="161"/>
      <c r="R17" s="161"/>
      <c r="S17" s="161"/>
      <c r="T17" s="161"/>
      <c r="U17" s="165"/>
      <c r="V17" s="165"/>
    </row>
    <row r="18" spans="1:22" ht="28.5" customHeight="1" x14ac:dyDescent="0.3">
      <c r="A18" s="265">
        <f t="shared" si="3"/>
        <v>15</v>
      </c>
      <c r="B18" s="323"/>
      <c r="C18" s="318"/>
      <c r="D18" s="318"/>
      <c r="E18" s="269"/>
      <c r="F18" s="318"/>
      <c r="G18" s="318"/>
      <c r="H18" s="325"/>
      <c r="I18" s="266" t="str">
        <f t="shared" si="4"/>
        <v xml:space="preserve"> </v>
      </c>
      <c r="J18" s="267" t="str">
        <f>IFERROR(H18/(VLOOKUP(G18,Summary!$A$64:$C$76,2,FALSE))," ")</f>
        <v xml:space="preserve"> </v>
      </c>
      <c r="K18" s="230" t="str">
        <f t="shared" si="5"/>
        <v xml:space="preserve"> </v>
      </c>
      <c r="L18" s="221" t="str">
        <f t="shared" si="6"/>
        <v>to be checked</v>
      </c>
      <c r="M18" s="222"/>
      <c r="N18" s="730"/>
      <c r="O18" s="730"/>
      <c r="P18" s="748"/>
      <c r="Q18" s="161"/>
      <c r="R18" s="161"/>
      <c r="S18" s="161"/>
      <c r="T18" s="161"/>
      <c r="U18" s="165"/>
      <c r="V18" s="165"/>
    </row>
    <row r="19" spans="1:22" ht="28.5" customHeight="1" x14ac:dyDescent="0.3">
      <c r="A19" s="265">
        <f t="shared" si="3"/>
        <v>16</v>
      </c>
      <c r="B19" s="323"/>
      <c r="C19" s="318"/>
      <c r="D19" s="318"/>
      <c r="E19" s="269"/>
      <c r="F19" s="318"/>
      <c r="G19" s="318"/>
      <c r="H19" s="325"/>
      <c r="I19" s="266" t="str">
        <f t="shared" si="4"/>
        <v xml:space="preserve"> </v>
      </c>
      <c r="J19" s="267" t="str">
        <f>IFERROR(H19/(VLOOKUP(G19,Summary!$A$64:$C$76,2,FALSE))," ")</f>
        <v xml:space="preserve"> </v>
      </c>
      <c r="K19" s="230" t="str">
        <f t="shared" si="5"/>
        <v xml:space="preserve"> </v>
      </c>
      <c r="L19" s="221" t="str">
        <f t="shared" si="6"/>
        <v>to be checked</v>
      </c>
      <c r="M19" s="222"/>
      <c r="N19" s="730"/>
      <c r="O19" s="730"/>
      <c r="P19" s="748"/>
      <c r="Q19" s="161"/>
      <c r="R19" s="161"/>
      <c r="S19" s="161"/>
      <c r="T19" s="161"/>
      <c r="U19" s="165"/>
      <c r="V19" s="165"/>
    </row>
    <row r="20" spans="1:22" ht="28.5" customHeight="1" x14ac:dyDescent="0.3">
      <c r="A20" s="265">
        <f t="shared" si="3"/>
        <v>17</v>
      </c>
      <c r="B20" s="323"/>
      <c r="C20" s="318"/>
      <c r="D20" s="318"/>
      <c r="E20" s="269"/>
      <c r="F20" s="318"/>
      <c r="G20" s="318"/>
      <c r="H20" s="325"/>
      <c r="I20" s="266" t="str">
        <f t="shared" si="4"/>
        <v xml:space="preserve"> </v>
      </c>
      <c r="J20" s="267" t="str">
        <f>IFERROR(H20/(VLOOKUP(G20,Summary!$A$64:$C$76,2,FALSE))," ")</f>
        <v xml:space="preserve"> </v>
      </c>
      <c r="K20" s="230" t="str">
        <f t="shared" si="5"/>
        <v xml:space="preserve"> </v>
      </c>
      <c r="L20" s="221" t="str">
        <f t="shared" si="6"/>
        <v>to be checked</v>
      </c>
      <c r="M20" s="222"/>
      <c r="N20" s="730"/>
      <c r="O20" s="730"/>
      <c r="P20" s="748"/>
      <c r="Q20" s="161"/>
      <c r="R20" s="161"/>
      <c r="S20" s="161"/>
      <c r="T20" s="161"/>
      <c r="U20" s="165"/>
      <c r="V20" s="165"/>
    </row>
    <row r="21" spans="1:22" ht="28.5" customHeight="1" x14ac:dyDescent="0.3">
      <c r="A21" s="265">
        <f t="shared" si="3"/>
        <v>18</v>
      </c>
      <c r="B21" s="323"/>
      <c r="C21" s="318"/>
      <c r="D21" s="318"/>
      <c r="E21" s="269"/>
      <c r="F21" s="318"/>
      <c r="G21" s="318"/>
      <c r="H21" s="325"/>
      <c r="I21" s="266" t="str">
        <f t="shared" si="4"/>
        <v xml:space="preserve"> </v>
      </c>
      <c r="J21" s="267" t="str">
        <f>IFERROR(H21/(VLOOKUP(G21,Summary!$A$64:$C$76,2,FALSE))," ")</f>
        <v xml:space="preserve"> </v>
      </c>
      <c r="K21" s="230" t="str">
        <f t="shared" si="5"/>
        <v xml:space="preserve"> </v>
      </c>
      <c r="L21" s="221" t="str">
        <f t="shared" si="6"/>
        <v>to be checked</v>
      </c>
      <c r="M21" s="222"/>
      <c r="N21" s="730"/>
      <c r="O21" s="730"/>
      <c r="P21" s="748"/>
      <c r="Q21" s="161"/>
      <c r="R21" s="161"/>
      <c r="S21" s="161"/>
      <c r="T21" s="161"/>
      <c r="U21" s="165"/>
      <c r="V21" s="165"/>
    </row>
    <row r="22" spans="1:22" ht="28.5" customHeight="1" x14ac:dyDescent="0.3">
      <c r="A22" s="265">
        <f t="shared" si="3"/>
        <v>19</v>
      </c>
      <c r="B22" s="323"/>
      <c r="C22" s="318"/>
      <c r="D22" s="318"/>
      <c r="E22" s="269"/>
      <c r="F22" s="318"/>
      <c r="G22" s="318"/>
      <c r="H22" s="325"/>
      <c r="I22" s="266" t="str">
        <f t="shared" si="4"/>
        <v xml:space="preserve"> </v>
      </c>
      <c r="J22" s="267" t="str">
        <f>IFERROR(H22/(VLOOKUP(G22,Summary!$A$64:$C$76,2,FALSE))," ")</f>
        <v xml:space="preserve"> </v>
      </c>
      <c r="K22" s="230" t="str">
        <f t="shared" si="5"/>
        <v xml:space="preserve"> </v>
      </c>
      <c r="L22" s="221" t="str">
        <f t="shared" si="6"/>
        <v>to be checked</v>
      </c>
      <c r="M22" s="222"/>
      <c r="N22" s="730"/>
      <c r="O22" s="730"/>
      <c r="P22" s="748"/>
      <c r="Q22" s="161"/>
      <c r="R22" s="161"/>
      <c r="S22" s="161"/>
      <c r="T22" s="161"/>
      <c r="U22" s="165"/>
      <c r="V22" s="165"/>
    </row>
    <row r="23" spans="1:22" ht="28.5" customHeight="1" x14ac:dyDescent="0.3">
      <c r="A23" s="265">
        <f t="shared" si="3"/>
        <v>20</v>
      </c>
      <c r="B23" s="323"/>
      <c r="C23" s="318"/>
      <c r="D23" s="318"/>
      <c r="E23" s="269"/>
      <c r="F23" s="318"/>
      <c r="G23" s="318"/>
      <c r="H23" s="325"/>
      <c r="I23" s="266" t="str">
        <f t="shared" si="4"/>
        <v xml:space="preserve"> </v>
      </c>
      <c r="J23" s="267" t="str">
        <f>IFERROR(H23/(VLOOKUP(G23,Summary!$A$64:$C$76,2,FALSE))," ")</f>
        <v xml:space="preserve"> </v>
      </c>
      <c r="K23" s="230" t="str">
        <f t="shared" si="5"/>
        <v xml:space="preserve"> </v>
      </c>
      <c r="L23" s="221" t="str">
        <f t="shared" si="6"/>
        <v>to be checked</v>
      </c>
      <c r="M23" s="222"/>
      <c r="N23" s="730"/>
      <c r="O23" s="730"/>
      <c r="P23" s="748"/>
      <c r="Q23" s="161"/>
      <c r="R23" s="161"/>
      <c r="S23" s="161"/>
      <c r="T23" s="161"/>
      <c r="U23" s="165"/>
      <c r="V23" s="165"/>
    </row>
    <row r="24" spans="1:22" ht="28.5" customHeight="1" x14ac:dyDescent="0.3">
      <c r="A24" s="265">
        <f t="shared" si="3"/>
        <v>21</v>
      </c>
      <c r="B24" s="323"/>
      <c r="C24" s="318"/>
      <c r="D24" s="318"/>
      <c r="E24" s="269"/>
      <c r="F24" s="318"/>
      <c r="G24" s="318"/>
      <c r="H24" s="325"/>
      <c r="I24" s="266" t="str">
        <f t="shared" si="4"/>
        <v xml:space="preserve"> </v>
      </c>
      <c r="J24" s="267" t="str">
        <f>IFERROR(H24/(VLOOKUP(G24,Summary!$A$64:$C$76,2,FALSE))," ")</f>
        <v xml:space="preserve"> </v>
      </c>
      <c r="K24" s="230" t="str">
        <f t="shared" si="5"/>
        <v xml:space="preserve"> </v>
      </c>
      <c r="L24" s="221" t="str">
        <f t="shared" si="6"/>
        <v>to be checked</v>
      </c>
      <c r="M24" s="222"/>
      <c r="N24" s="730"/>
      <c r="O24" s="730"/>
      <c r="P24" s="748"/>
      <c r="Q24" s="161"/>
      <c r="R24" s="161"/>
      <c r="S24" s="161"/>
      <c r="T24" s="161"/>
      <c r="U24" s="165"/>
      <c r="V24" s="165"/>
    </row>
    <row r="25" spans="1:22" ht="28.5" customHeight="1" x14ac:dyDescent="0.3">
      <c r="A25" s="265">
        <f t="shared" si="3"/>
        <v>22</v>
      </c>
      <c r="B25" s="323"/>
      <c r="C25" s="318"/>
      <c r="D25" s="318"/>
      <c r="E25" s="269"/>
      <c r="F25" s="318"/>
      <c r="G25" s="318"/>
      <c r="H25" s="325"/>
      <c r="I25" s="266" t="str">
        <f t="shared" si="4"/>
        <v xml:space="preserve"> </v>
      </c>
      <c r="J25" s="267" t="str">
        <f>IFERROR(H25/(VLOOKUP(G25,Summary!$A$64:$C$76,2,FALSE))," ")</f>
        <v xml:space="preserve"> </v>
      </c>
      <c r="K25" s="230" t="str">
        <f t="shared" si="5"/>
        <v xml:space="preserve"> </v>
      </c>
      <c r="L25" s="221" t="str">
        <f t="shared" si="6"/>
        <v>to be checked</v>
      </c>
      <c r="M25" s="222"/>
      <c r="N25" s="730"/>
      <c r="O25" s="730"/>
      <c r="P25" s="748"/>
      <c r="Q25" s="161"/>
      <c r="R25" s="161"/>
      <c r="S25" s="161"/>
      <c r="T25" s="161"/>
      <c r="U25" s="165"/>
      <c r="V25" s="165"/>
    </row>
    <row r="26" spans="1:22" ht="28.5" customHeight="1" x14ac:dyDescent="0.3">
      <c r="A26" s="265">
        <f t="shared" si="3"/>
        <v>23</v>
      </c>
      <c r="B26" s="323"/>
      <c r="C26" s="318"/>
      <c r="D26" s="318"/>
      <c r="E26" s="269"/>
      <c r="F26" s="318"/>
      <c r="G26" s="318"/>
      <c r="H26" s="325"/>
      <c r="I26" s="266" t="str">
        <f t="shared" si="4"/>
        <v xml:space="preserve"> </v>
      </c>
      <c r="J26" s="267" t="str">
        <f>IFERROR(H26/(VLOOKUP(G26,Summary!$A$64:$C$76,2,FALSE))," ")</f>
        <v xml:space="preserve"> </v>
      </c>
      <c r="K26" s="230" t="str">
        <f t="shared" si="5"/>
        <v xml:space="preserve"> </v>
      </c>
      <c r="L26" s="221" t="str">
        <f t="shared" si="6"/>
        <v>to be checked</v>
      </c>
      <c r="M26" s="222"/>
      <c r="N26" s="730"/>
      <c r="O26" s="730"/>
      <c r="P26" s="748"/>
      <c r="Q26" s="161"/>
      <c r="R26" s="161"/>
      <c r="S26" s="161"/>
      <c r="T26" s="161"/>
      <c r="U26" s="165"/>
      <c r="V26" s="165"/>
    </row>
    <row r="27" spans="1:22" ht="28.5" customHeight="1" x14ac:dyDescent="0.3">
      <c r="A27" s="265">
        <f t="shared" si="3"/>
        <v>24</v>
      </c>
      <c r="B27" s="323"/>
      <c r="C27" s="318"/>
      <c r="D27" s="318"/>
      <c r="E27" s="269"/>
      <c r="F27" s="318"/>
      <c r="G27" s="318"/>
      <c r="H27" s="325"/>
      <c r="I27" s="266" t="str">
        <f t="shared" si="4"/>
        <v xml:space="preserve"> </v>
      </c>
      <c r="J27" s="267" t="str">
        <f>IFERROR(H27/(VLOOKUP(G27,Summary!$A$64:$C$76,2,FALSE))," ")</f>
        <v xml:space="preserve"> </v>
      </c>
      <c r="K27" s="230" t="str">
        <f t="shared" si="5"/>
        <v xml:space="preserve"> </v>
      </c>
      <c r="L27" s="221" t="str">
        <f t="shared" si="6"/>
        <v>to be checked</v>
      </c>
      <c r="M27" s="222"/>
      <c r="N27" s="730"/>
      <c r="O27" s="730"/>
      <c r="P27" s="748"/>
      <c r="Q27" s="161"/>
      <c r="R27" s="161"/>
      <c r="S27" s="161"/>
      <c r="T27" s="161"/>
      <c r="U27" s="165"/>
      <c r="V27" s="165"/>
    </row>
    <row r="28" spans="1:22" ht="28.5" customHeight="1" x14ac:dyDescent="0.3">
      <c r="A28" s="265">
        <f t="shared" si="3"/>
        <v>25</v>
      </c>
      <c r="B28" s="323"/>
      <c r="C28" s="318"/>
      <c r="D28" s="318"/>
      <c r="E28" s="269"/>
      <c r="F28" s="318"/>
      <c r="G28" s="318"/>
      <c r="H28" s="325"/>
      <c r="I28" s="266" t="str">
        <f t="shared" si="4"/>
        <v xml:space="preserve"> </v>
      </c>
      <c r="J28" s="267" t="str">
        <f>IFERROR(H28/(VLOOKUP(G28,Summary!$A$64:$C$76,2,FALSE))," ")</f>
        <v xml:space="preserve"> </v>
      </c>
      <c r="K28" s="230" t="str">
        <f t="shared" si="5"/>
        <v xml:space="preserve"> </v>
      </c>
      <c r="L28" s="221" t="str">
        <f t="shared" si="6"/>
        <v>to be checked</v>
      </c>
      <c r="M28" s="222"/>
      <c r="N28" s="730"/>
      <c r="O28" s="730"/>
      <c r="P28" s="748"/>
      <c r="Q28" s="161"/>
      <c r="R28" s="161"/>
      <c r="S28" s="161"/>
      <c r="T28" s="161"/>
      <c r="U28" s="165"/>
      <c r="V28" s="165"/>
    </row>
    <row r="29" spans="1:22" ht="28.5" customHeight="1" x14ac:dyDescent="0.3">
      <c r="A29" s="265">
        <f t="shared" si="3"/>
        <v>26</v>
      </c>
      <c r="B29" s="323"/>
      <c r="C29" s="318"/>
      <c r="D29" s="318"/>
      <c r="E29" s="269"/>
      <c r="F29" s="318"/>
      <c r="G29" s="318"/>
      <c r="H29" s="325"/>
      <c r="I29" s="266" t="str">
        <f t="shared" si="4"/>
        <v xml:space="preserve"> </v>
      </c>
      <c r="J29" s="267" t="str">
        <f>IFERROR(H29/(VLOOKUP(G29,Summary!$A$64:$C$76,2,FALSE))," ")</f>
        <v xml:space="preserve"> </v>
      </c>
      <c r="K29" s="230" t="str">
        <f t="shared" si="5"/>
        <v xml:space="preserve"> </v>
      </c>
      <c r="L29" s="221" t="str">
        <f t="shared" si="6"/>
        <v>to be checked</v>
      </c>
      <c r="M29" s="222"/>
      <c r="N29" s="730"/>
      <c r="O29" s="730"/>
      <c r="P29" s="748"/>
      <c r="Q29" s="161"/>
      <c r="R29" s="161"/>
      <c r="S29" s="161"/>
      <c r="T29" s="161"/>
      <c r="U29" s="165"/>
      <c r="V29" s="165"/>
    </row>
    <row r="30" spans="1:22" ht="28.5" customHeight="1" x14ac:dyDescent="0.3">
      <c r="A30" s="265">
        <f t="shared" si="3"/>
        <v>27</v>
      </c>
      <c r="B30" s="323"/>
      <c r="C30" s="318"/>
      <c r="D30" s="318"/>
      <c r="E30" s="269"/>
      <c r="F30" s="318"/>
      <c r="G30" s="318"/>
      <c r="H30" s="325"/>
      <c r="I30" s="266" t="str">
        <f t="shared" si="4"/>
        <v xml:space="preserve"> </v>
      </c>
      <c r="J30" s="267" t="str">
        <f>IFERROR(H30/(VLOOKUP(G30,Summary!$A$64:$C$76,2,FALSE))," ")</f>
        <v xml:space="preserve"> </v>
      </c>
      <c r="K30" s="230" t="str">
        <f t="shared" si="5"/>
        <v xml:space="preserve"> </v>
      </c>
      <c r="L30" s="221" t="str">
        <f t="shared" si="6"/>
        <v>to be checked</v>
      </c>
      <c r="M30" s="222"/>
      <c r="N30" s="730"/>
      <c r="O30" s="730"/>
      <c r="P30" s="748"/>
      <c r="Q30" s="161"/>
      <c r="R30" s="161"/>
      <c r="S30" s="161"/>
      <c r="T30" s="161"/>
      <c r="U30" s="165"/>
      <c r="V30" s="165"/>
    </row>
    <row r="31" spans="1:22" ht="28.5" customHeight="1" x14ac:dyDescent="0.3">
      <c r="A31" s="265">
        <f t="shared" si="3"/>
        <v>28</v>
      </c>
      <c r="B31" s="323"/>
      <c r="C31" s="318"/>
      <c r="D31" s="318"/>
      <c r="E31" s="269"/>
      <c r="F31" s="318"/>
      <c r="G31" s="318"/>
      <c r="H31" s="325"/>
      <c r="I31" s="266" t="str">
        <f t="shared" si="4"/>
        <v xml:space="preserve"> </v>
      </c>
      <c r="J31" s="267" t="str">
        <f>IFERROR(H31/(VLOOKUP(G31,Summary!$A$64:$C$76,2,FALSE))," ")</f>
        <v xml:space="preserve"> </v>
      </c>
      <c r="K31" s="230" t="str">
        <f t="shared" si="5"/>
        <v xml:space="preserve"> </v>
      </c>
      <c r="L31" s="221" t="str">
        <f t="shared" si="6"/>
        <v>to be checked</v>
      </c>
      <c r="M31" s="222"/>
      <c r="N31" s="730"/>
      <c r="O31" s="730"/>
      <c r="P31" s="748"/>
      <c r="Q31" s="161"/>
      <c r="R31" s="161"/>
      <c r="S31" s="161"/>
      <c r="T31" s="161"/>
      <c r="U31" s="165"/>
      <c r="V31" s="165"/>
    </row>
    <row r="32" spans="1:22" ht="28.5" customHeight="1" x14ac:dyDescent="0.3">
      <c r="A32" s="265">
        <f t="shared" si="3"/>
        <v>29</v>
      </c>
      <c r="B32" s="323"/>
      <c r="C32" s="318"/>
      <c r="D32" s="318"/>
      <c r="E32" s="269"/>
      <c r="F32" s="318"/>
      <c r="G32" s="318"/>
      <c r="H32" s="325"/>
      <c r="I32" s="266" t="str">
        <f t="shared" si="4"/>
        <v xml:space="preserve"> </v>
      </c>
      <c r="J32" s="267" t="str">
        <f>IFERROR(H32/(VLOOKUP(G32,Summary!$A$64:$C$76,2,FALSE))," ")</f>
        <v xml:space="preserve"> </v>
      </c>
      <c r="K32" s="230" t="str">
        <f t="shared" si="5"/>
        <v xml:space="preserve"> </v>
      </c>
      <c r="L32" s="221" t="str">
        <f t="shared" si="6"/>
        <v>to be checked</v>
      </c>
      <c r="M32" s="222"/>
      <c r="N32" s="730"/>
      <c r="O32" s="730"/>
      <c r="P32" s="748"/>
      <c r="Q32" s="161"/>
      <c r="R32" s="161"/>
      <c r="S32" s="161"/>
      <c r="T32" s="161"/>
      <c r="U32" s="165"/>
      <c r="V32" s="165"/>
    </row>
    <row r="33" spans="1:22" ht="28.5" customHeight="1" x14ac:dyDescent="0.3">
      <c r="A33" s="265">
        <f t="shared" si="3"/>
        <v>30</v>
      </c>
      <c r="B33" s="323"/>
      <c r="C33" s="318"/>
      <c r="D33" s="318"/>
      <c r="E33" s="269"/>
      <c r="F33" s="318"/>
      <c r="G33" s="318"/>
      <c r="H33" s="325"/>
      <c r="I33" s="266" t="str">
        <f t="shared" si="4"/>
        <v xml:space="preserve"> </v>
      </c>
      <c r="J33" s="267" t="str">
        <f>IFERROR(H33/(VLOOKUP(G33,Summary!$A$64:$C$76,2,FALSE))," ")</f>
        <v xml:space="preserve"> </v>
      </c>
      <c r="K33" s="230" t="str">
        <f t="shared" si="5"/>
        <v xml:space="preserve"> </v>
      </c>
      <c r="L33" s="221" t="str">
        <f t="shared" si="6"/>
        <v>to be checked</v>
      </c>
      <c r="M33" s="222"/>
      <c r="N33" s="730"/>
      <c r="O33" s="730"/>
      <c r="P33" s="748"/>
      <c r="Q33" s="161"/>
      <c r="R33" s="161"/>
      <c r="S33" s="161"/>
      <c r="T33" s="161"/>
      <c r="U33" s="165"/>
      <c r="V33" s="165"/>
    </row>
    <row r="34" spans="1:22" ht="28.5" customHeight="1" x14ac:dyDescent="0.3">
      <c r="A34" s="265">
        <f t="shared" si="3"/>
        <v>31</v>
      </c>
      <c r="B34" s="323"/>
      <c r="C34" s="318"/>
      <c r="D34" s="318"/>
      <c r="E34" s="269"/>
      <c r="F34" s="318"/>
      <c r="G34" s="318"/>
      <c r="H34" s="325"/>
      <c r="I34" s="266" t="str">
        <f t="shared" si="4"/>
        <v xml:space="preserve"> </v>
      </c>
      <c r="J34" s="267" t="str">
        <f>IFERROR(H34/(VLOOKUP(G34,Summary!$A$64:$C$76,2,FALSE))," ")</f>
        <v xml:space="preserve"> </v>
      </c>
      <c r="K34" s="230" t="str">
        <f t="shared" si="5"/>
        <v xml:space="preserve"> </v>
      </c>
      <c r="L34" s="221" t="str">
        <f t="shared" si="6"/>
        <v>to be checked</v>
      </c>
      <c r="M34" s="222"/>
      <c r="N34" s="730"/>
      <c r="O34" s="730"/>
      <c r="P34" s="748"/>
      <c r="Q34" s="161"/>
      <c r="R34" s="161"/>
      <c r="S34" s="161"/>
      <c r="T34" s="161"/>
      <c r="U34" s="165"/>
      <c r="V34" s="165"/>
    </row>
    <row r="35" spans="1:22" ht="28.5" customHeight="1" x14ac:dyDescent="0.3">
      <c r="A35" s="265">
        <f t="shared" si="3"/>
        <v>32</v>
      </c>
      <c r="B35" s="323"/>
      <c r="C35" s="318"/>
      <c r="D35" s="318"/>
      <c r="E35" s="269"/>
      <c r="F35" s="318"/>
      <c r="G35" s="318"/>
      <c r="H35" s="325"/>
      <c r="I35" s="266" t="str">
        <f t="shared" si="4"/>
        <v xml:space="preserve"> </v>
      </c>
      <c r="J35" s="267" t="str">
        <f>IFERROR(H35/(VLOOKUP(G35,Summary!$A$64:$C$76,2,FALSE))," ")</f>
        <v xml:space="preserve"> </v>
      </c>
      <c r="K35" s="230" t="str">
        <f t="shared" si="5"/>
        <v xml:space="preserve"> </v>
      </c>
      <c r="L35" s="221" t="str">
        <f t="shared" si="6"/>
        <v>to be checked</v>
      </c>
      <c r="M35" s="222"/>
      <c r="N35" s="730"/>
      <c r="O35" s="730"/>
      <c r="P35" s="748"/>
      <c r="Q35" s="161"/>
      <c r="R35" s="161"/>
      <c r="S35" s="161"/>
      <c r="T35" s="161"/>
      <c r="U35" s="165"/>
      <c r="V35" s="165"/>
    </row>
    <row r="36" spans="1:22" ht="28.5" customHeight="1" x14ac:dyDescent="0.3">
      <c r="A36" s="265">
        <f t="shared" si="3"/>
        <v>33</v>
      </c>
      <c r="B36" s="323"/>
      <c r="C36" s="318"/>
      <c r="D36" s="318"/>
      <c r="E36" s="269"/>
      <c r="F36" s="318"/>
      <c r="G36" s="318"/>
      <c r="H36" s="325"/>
      <c r="I36" s="266" t="str">
        <f t="shared" si="4"/>
        <v xml:space="preserve"> </v>
      </c>
      <c r="J36" s="267" t="str">
        <f>IFERROR(H36/(VLOOKUP(G36,Summary!$A$64:$C$76,2,FALSE))," ")</f>
        <v xml:space="preserve"> </v>
      </c>
      <c r="K36" s="230" t="str">
        <f t="shared" si="5"/>
        <v xml:space="preserve"> </v>
      </c>
      <c r="L36" s="221" t="str">
        <f t="shared" si="6"/>
        <v>to be checked</v>
      </c>
      <c r="M36" s="222"/>
      <c r="N36" s="730"/>
      <c r="O36" s="730"/>
      <c r="P36" s="748"/>
      <c r="Q36" s="161"/>
      <c r="R36" s="161"/>
      <c r="S36" s="161"/>
      <c r="T36" s="161"/>
      <c r="U36" s="165"/>
      <c r="V36" s="165"/>
    </row>
    <row r="37" spans="1:22" ht="28.5" customHeight="1" x14ac:dyDescent="0.3">
      <c r="A37" s="265">
        <f t="shared" si="3"/>
        <v>34</v>
      </c>
      <c r="B37" s="323"/>
      <c r="C37" s="318"/>
      <c r="D37" s="318"/>
      <c r="E37" s="269"/>
      <c r="F37" s="318"/>
      <c r="G37" s="318"/>
      <c r="H37" s="325"/>
      <c r="I37" s="266" t="str">
        <f t="shared" si="4"/>
        <v xml:space="preserve"> </v>
      </c>
      <c r="J37" s="267" t="str">
        <f>IFERROR(H37/(VLOOKUP(G37,Summary!$A$64:$C$76,2,FALSE))," ")</f>
        <v xml:space="preserve"> </v>
      </c>
      <c r="K37" s="230" t="str">
        <f t="shared" si="5"/>
        <v xml:space="preserve"> </v>
      </c>
      <c r="L37" s="221" t="str">
        <f t="shared" si="6"/>
        <v>to be checked</v>
      </c>
      <c r="M37" s="222"/>
      <c r="N37" s="730"/>
      <c r="O37" s="730"/>
      <c r="P37" s="748"/>
      <c r="Q37" s="161"/>
      <c r="R37" s="161"/>
      <c r="S37" s="161"/>
      <c r="T37" s="161"/>
      <c r="U37" s="165"/>
      <c r="V37" s="165"/>
    </row>
    <row r="38" spans="1:22" ht="28.5" customHeight="1" x14ac:dyDescent="0.3">
      <c r="A38" s="265">
        <f t="shared" si="3"/>
        <v>35</v>
      </c>
      <c r="B38" s="323"/>
      <c r="C38" s="318"/>
      <c r="D38" s="318"/>
      <c r="E38" s="269"/>
      <c r="F38" s="318"/>
      <c r="G38" s="318"/>
      <c r="H38" s="325"/>
      <c r="I38" s="266" t="str">
        <f t="shared" si="4"/>
        <v xml:space="preserve"> </v>
      </c>
      <c r="J38" s="267" t="str">
        <f>IFERROR(H38/(VLOOKUP(G38,Summary!$A$64:$C$76,2,FALSE))," ")</f>
        <v xml:space="preserve"> </v>
      </c>
      <c r="K38" s="230" t="str">
        <f t="shared" si="5"/>
        <v xml:space="preserve"> </v>
      </c>
      <c r="L38" s="221" t="str">
        <f t="shared" si="6"/>
        <v>to be checked</v>
      </c>
      <c r="M38" s="222"/>
      <c r="N38" s="730"/>
      <c r="O38" s="730"/>
      <c r="P38" s="748"/>
      <c r="Q38" s="161"/>
      <c r="R38" s="161"/>
      <c r="S38" s="161"/>
      <c r="T38" s="161"/>
      <c r="U38" s="165"/>
      <c r="V38" s="165"/>
    </row>
    <row r="39" spans="1:22" ht="28.5" customHeight="1" x14ac:dyDescent="0.3">
      <c r="A39" s="265">
        <f t="shared" si="3"/>
        <v>36</v>
      </c>
      <c r="B39" s="323"/>
      <c r="C39" s="318"/>
      <c r="D39" s="318"/>
      <c r="E39" s="269"/>
      <c r="F39" s="318"/>
      <c r="G39" s="318"/>
      <c r="H39" s="325"/>
      <c r="I39" s="266" t="str">
        <f t="shared" si="4"/>
        <v xml:space="preserve"> </v>
      </c>
      <c r="J39" s="267" t="str">
        <f>IFERROR(H39/(VLOOKUP(G39,Summary!$A$64:$C$76,2,FALSE))," ")</f>
        <v xml:space="preserve"> </v>
      </c>
      <c r="K39" s="230" t="str">
        <f t="shared" si="5"/>
        <v xml:space="preserve"> </v>
      </c>
      <c r="L39" s="221" t="str">
        <f t="shared" si="6"/>
        <v>to be checked</v>
      </c>
      <c r="M39" s="222"/>
      <c r="N39" s="730"/>
      <c r="O39" s="730"/>
      <c r="P39" s="748"/>
      <c r="Q39" s="161"/>
      <c r="R39" s="161"/>
      <c r="S39" s="161"/>
      <c r="T39" s="161"/>
      <c r="U39" s="165"/>
      <c r="V39" s="165"/>
    </row>
    <row r="40" spans="1:22" ht="28.5" customHeight="1" x14ac:dyDescent="0.3">
      <c r="A40" s="265">
        <f t="shared" si="3"/>
        <v>37</v>
      </c>
      <c r="B40" s="323"/>
      <c r="C40" s="318"/>
      <c r="D40" s="318"/>
      <c r="E40" s="269"/>
      <c r="F40" s="318"/>
      <c r="G40" s="318"/>
      <c r="H40" s="325"/>
      <c r="I40" s="266" t="str">
        <f t="shared" si="4"/>
        <v xml:space="preserve"> </v>
      </c>
      <c r="J40" s="267" t="str">
        <f>IFERROR(H40/(VLOOKUP(G40,Summary!$A$64:$C$76,2,FALSE))," ")</f>
        <v xml:space="preserve"> </v>
      </c>
      <c r="K40" s="230" t="str">
        <f t="shared" si="5"/>
        <v xml:space="preserve"> </v>
      </c>
      <c r="L40" s="221" t="str">
        <f t="shared" si="6"/>
        <v>to be checked</v>
      </c>
      <c r="M40" s="222"/>
      <c r="N40" s="730"/>
      <c r="O40" s="730"/>
      <c r="P40" s="748"/>
      <c r="Q40" s="161"/>
      <c r="R40" s="161"/>
      <c r="S40" s="161"/>
      <c r="T40" s="161"/>
      <c r="U40" s="165"/>
      <c r="V40" s="165"/>
    </row>
    <row r="41" spans="1:22" ht="28.5" customHeight="1" x14ac:dyDescent="0.3">
      <c r="A41" s="265">
        <f t="shared" si="3"/>
        <v>38</v>
      </c>
      <c r="B41" s="323"/>
      <c r="C41" s="318"/>
      <c r="D41" s="318"/>
      <c r="E41" s="269"/>
      <c r="F41" s="318"/>
      <c r="G41" s="318"/>
      <c r="H41" s="325"/>
      <c r="I41" s="266" t="str">
        <f t="shared" si="4"/>
        <v xml:space="preserve"> </v>
      </c>
      <c r="J41" s="267" t="str">
        <f>IFERROR(H41/(VLOOKUP(G41,Summary!$A$64:$C$76,2,FALSE))," ")</f>
        <v xml:space="preserve"> </v>
      </c>
      <c r="K41" s="230" t="str">
        <f t="shared" si="5"/>
        <v xml:space="preserve"> </v>
      </c>
      <c r="L41" s="221" t="str">
        <f t="shared" si="6"/>
        <v>to be checked</v>
      </c>
      <c r="M41" s="222"/>
      <c r="N41" s="730"/>
      <c r="O41" s="730"/>
      <c r="P41" s="748"/>
      <c r="Q41" s="161"/>
      <c r="R41" s="161"/>
      <c r="S41" s="161"/>
      <c r="T41" s="161"/>
      <c r="U41" s="165"/>
      <c r="V41" s="165"/>
    </row>
    <row r="42" spans="1:22" ht="28.5" customHeight="1" x14ac:dyDescent="0.3">
      <c r="A42" s="265">
        <f t="shared" si="3"/>
        <v>39</v>
      </c>
      <c r="B42" s="323"/>
      <c r="C42" s="318"/>
      <c r="D42" s="318"/>
      <c r="E42" s="269"/>
      <c r="F42" s="318"/>
      <c r="G42" s="318"/>
      <c r="H42" s="325"/>
      <c r="I42" s="266" t="str">
        <f t="shared" si="4"/>
        <v xml:space="preserve"> </v>
      </c>
      <c r="J42" s="267" t="str">
        <f>IFERROR(H42/(VLOOKUP(G42,Summary!$A$64:$C$76,2,FALSE))," ")</f>
        <v xml:space="preserve"> </v>
      </c>
      <c r="K42" s="230" t="str">
        <f t="shared" si="5"/>
        <v xml:space="preserve"> </v>
      </c>
      <c r="L42" s="221" t="str">
        <f t="shared" si="6"/>
        <v>to be checked</v>
      </c>
      <c r="M42" s="222"/>
      <c r="N42" s="730"/>
      <c r="O42" s="730"/>
      <c r="P42" s="748"/>
      <c r="Q42" s="161"/>
      <c r="R42" s="161"/>
      <c r="S42" s="161"/>
      <c r="T42" s="161"/>
      <c r="U42" s="165"/>
      <c r="V42" s="165"/>
    </row>
    <row r="43" spans="1:22" ht="28.5" customHeight="1" x14ac:dyDescent="0.3">
      <c r="A43" s="265">
        <f t="shared" si="3"/>
        <v>40</v>
      </c>
      <c r="B43" s="323"/>
      <c r="C43" s="318"/>
      <c r="D43" s="318"/>
      <c r="E43" s="269"/>
      <c r="F43" s="318"/>
      <c r="G43" s="318"/>
      <c r="H43" s="325"/>
      <c r="I43" s="266" t="str">
        <f t="shared" si="4"/>
        <v xml:space="preserve"> </v>
      </c>
      <c r="J43" s="267" t="str">
        <f>IFERROR(H43/(VLOOKUP(G43,Summary!$A$64:$C$76,2,FALSE))," ")</f>
        <v xml:space="preserve"> </v>
      </c>
      <c r="K43" s="230" t="str">
        <f t="shared" si="5"/>
        <v xml:space="preserve"> </v>
      </c>
      <c r="L43" s="221" t="str">
        <f t="shared" si="6"/>
        <v>to be checked</v>
      </c>
      <c r="M43" s="222"/>
      <c r="N43" s="730"/>
      <c r="O43" s="730"/>
      <c r="P43" s="748"/>
      <c r="Q43" s="161"/>
      <c r="R43" s="161"/>
      <c r="S43" s="161"/>
      <c r="T43" s="161"/>
      <c r="U43" s="165"/>
      <c r="V43" s="165"/>
    </row>
    <row r="44" spans="1:22" ht="28.5" customHeight="1" x14ac:dyDescent="0.3">
      <c r="A44" s="265">
        <f t="shared" si="3"/>
        <v>41</v>
      </c>
      <c r="B44" s="323"/>
      <c r="C44" s="318"/>
      <c r="D44" s="318"/>
      <c r="E44" s="269"/>
      <c r="F44" s="318"/>
      <c r="G44" s="318"/>
      <c r="H44" s="325"/>
      <c r="I44" s="266" t="str">
        <f t="shared" si="4"/>
        <v xml:space="preserve"> </v>
      </c>
      <c r="J44" s="267" t="str">
        <f>IFERROR(H44/(VLOOKUP(G44,Summary!$A$64:$C$76,2,FALSE))," ")</f>
        <v xml:space="preserve"> </v>
      </c>
      <c r="K44" s="230" t="str">
        <f t="shared" si="5"/>
        <v xml:space="preserve"> </v>
      </c>
      <c r="L44" s="221" t="str">
        <f t="shared" si="6"/>
        <v>to be checked</v>
      </c>
      <c r="M44" s="222"/>
      <c r="N44" s="730"/>
      <c r="O44" s="730"/>
      <c r="P44" s="748"/>
      <c r="Q44" s="161"/>
      <c r="R44" s="161"/>
      <c r="S44" s="161"/>
      <c r="T44" s="161"/>
      <c r="U44" s="165"/>
      <c r="V44" s="165"/>
    </row>
    <row r="45" spans="1:22" ht="28.5" customHeight="1" x14ac:dyDescent="0.3">
      <c r="A45" s="265">
        <f t="shared" si="3"/>
        <v>42</v>
      </c>
      <c r="B45" s="323"/>
      <c r="C45" s="318"/>
      <c r="D45" s="318"/>
      <c r="E45" s="269"/>
      <c r="F45" s="318"/>
      <c r="G45" s="318"/>
      <c r="H45" s="325"/>
      <c r="I45" s="266" t="str">
        <f t="shared" si="4"/>
        <v xml:space="preserve"> </v>
      </c>
      <c r="J45" s="267" t="str">
        <f>IFERROR(H45/(VLOOKUP(G45,Summary!$A$64:$C$76,2,FALSE))," ")</f>
        <v xml:space="preserve"> </v>
      </c>
      <c r="K45" s="230" t="str">
        <f t="shared" si="5"/>
        <v xml:space="preserve"> </v>
      </c>
      <c r="L45" s="221" t="str">
        <f t="shared" si="6"/>
        <v>to be checked</v>
      </c>
      <c r="M45" s="222"/>
      <c r="N45" s="730"/>
      <c r="O45" s="730"/>
      <c r="P45" s="748"/>
      <c r="Q45" s="161"/>
      <c r="R45" s="161"/>
      <c r="S45" s="161"/>
      <c r="T45" s="161"/>
      <c r="U45" s="165"/>
      <c r="V45" s="165"/>
    </row>
    <row r="46" spans="1:22" ht="28.5" customHeight="1" x14ac:dyDescent="0.3">
      <c r="A46" s="265">
        <f t="shared" si="3"/>
        <v>43</v>
      </c>
      <c r="B46" s="323"/>
      <c r="C46" s="318"/>
      <c r="D46" s="318"/>
      <c r="E46" s="269"/>
      <c r="F46" s="318"/>
      <c r="G46" s="318"/>
      <c r="H46" s="325"/>
      <c r="I46" s="266" t="str">
        <f t="shared" si="4"/>
        <v xml:space="preserve"> </v>
      </c>
      <c r="J46" s="267" t="str">
        <f>IFERROR(H46/(VLOOKUP(G46,Summary!$A$64:$C$76,2,FALSE))," ")</f>
        <v xml:space="preserve"> </v>
      </c>
      <c r="K46" s="230" t="str">
        <f t="shared" si="5"/>
        <v xml:space="preserve"> </v>
      </c>
      <c r="L46" s="221" t="str">
        <f t="shared" si="6"/>
        <v>to be checked</v>
      </c>
      <c r="M46" s="222"/>
      <c r="N46" s="730"/>
      <c r="O46" s="730"/>
      <c r="P46" s="748"/>
      <c r="Q46" s="161"/>
      <c r="R46" s="161"/>
      <c r="S46" s="161"/>
      <c r="T46" s="161"/>
      <c r="U46" s="165"/>
      <c r="V46" s="165"/>
    </row>
    <row r="47" spans="1:22" ht="28.5" customHeight="1" x14ac:dyDescent="0.3">
      <c r="A47" s="265">
        <f t="shared" si="3"/>
        <v>44</v>
      </c>
      <c r="B47" s="323"/>
      <c r="C47" s="318"/>
      <c r="D47" s="318"/>
      <c r="E47" s="269"/>
      <c r="F47" s="318"/>
      <c r="G47" s="318"/>
      <c r="H47" s="325"/>
      <c r="I47" s="266" t="str">
        <f t="shared" si="4"/>
        <v xml:space="preserve"> </v>
      </c>
      <c r="J47" s="267" t="str">
        <f>IFERROR(H47/(VLOOKUP(G47,Summary!$A$64:$C$76,2,FALSE))," ")</f>
        <v xml:space="preserve"> </v>
      </c>
      <c r="K47" s="230" t="str">
        <f t="shared" si="5"/>
        <v xml:space="preserve"> </v>
      </c>
      <c r="L47" s="221" t="str">
        <f t="shared" si="6"/>
        <v>to be checked</v>
      </c>
      <c r="M47" s="222"/>
      <c r="N47" s="730"/>
      <c r="O47" s="730"/>
      <c r="P47" s="748"/>
      <c r="Q47" s="161"/>
      <c r="R47" s="161"/>
      <c r="S47" s="161"/>
      <c r="T47" s="161"/>
      <c r="U47" s="165"/>
      <c r="V47" s="165"/>
    </row>
    <row r="48" spans="1:22" ht="28.5" customHeight="1" x14ac:dyDescent="0.3">
      <c r="A48" s="265">
        <f t="shared" si="3"/>
        <v>45</v>
      </c>
      <c r="B48" s="323"/>
      <c r="C48" s="318"/>
      <c r="D48" s="318"/>
      <c r="E48" s="269"/>
      <c r="F48" s="318"/>
      <c r="G48" s="318"/>
      <c r="H48" s="325"/>
      <c r="I48" s="266" t="str">
        <f t="shared" si="4"/>
        <v xml:space="preserve"> </v>
      </c>
      <c r="J48" s="267" t="str">
        <f>IFERROR(H48/(VLOOKUP(G48,Summary!$A$64:$C$76,2,FALSE))," ")</f>
        <v xml:space="preserve"> </v>
      </c>
      <c r="K48" s="230" t="str">
        <f t="shared" si="5"/>
        <v xml:space="preserve"> </v>
      </c>
      <c r="L48" s="221" t="str">
        <f t="shared" si="6"/>
        <v>to be checked</v>
      </c>
      <c r="M48" s="222"/>
      <c r="N48" s="730"/>
      <c r="O48" s="730"/>
      <c r="P48" s="748"/>
      <c r="Q48" s="161"/>
      <c r="R48" s="161"/>
      <c r="S48" s="161"/>
      <c r="T48" s="161"/>
      <c r="U48" s="165"/>
      <c r="V48" s="165"/>
    </row>
    <row r="49" spans="1:22" ht="28.5" customHeight="1" x14ac:dyDescent="0.3">
      <c r="A49" s="265">
        <f t="shared" si="3"/>
        <v>46</v>
      </c>
      <c r="B49" s="323"/>
      <c r="C49" s="318"/>
      <c r="D49" s="318"/>
      <c r="E49" s="269"/>
      <c r="F49" s="318"/>
      <c r="G49" s="318"/>
      <c r="H49" s="325"/>
      <c r="I49" s="266" t="str">
        <f t="shared" si="4"/>
        <v xml:space="preserve"> </v>
      </c>
      <c r="J49" s="267" t="str">
        <f>IFERROR(H49/(VLOOKUP(G49,Summary!$A$64:$C$76,2,FALSE))," ")</f>
        <v xml:space="preserve"> </v>
      </c>
      <c r="K49" s="230" t="str">
        <f t="shared" si="5"/>
        <v xml:space="preserve"> </v>
      </c>
      <c r="L49" s="221" t="str">
        <f t="shared" si="6"/>
        <v>to be checked</v>
      </c>
      <c r="M49" s="222"/>
      <c r="N49" s="730"/>
      <c r="O49" s="730"/>
      <c r="P49" s="748"/>
      <c r="Q49" s="161"/>
      <c r="R49" s="161"/>
      <c r="S49" s="161"/>
      <c r="T49" s="161"/>
      <c r="U49" s="165"/>
      <c r="V49" s="165"/>
    </row>
    <row r="50" spans="1:22" ht="28.5" customHeight="1" x14ac:dyDescent="0.3">
      <c r="A50" s="265">
        <f t="shared" si="3"/>
        <v>47</v>
      </c>
      <c r="B50" s="323"/>
      <c r="C50" s="318"/>
      <c r="D50" s="318"/>
      <c r="E50" s="269"/>
      <c r="F50" s="318"/>
      <c r="G50" s="318"/>
      <c r="H50" s="325"/>
      <c r="I50" s="266" t="str">
        <f t="shared" si="4"/>
        <v xml:space="preserve"> </v>
      </c>
      <c r="J50" s="267" t="str">
        <f>IFERROR(H50/(VLOOKUP(G50,Summary!$A$64:$C$76,2,FALSE))," ")</f>
        <v xml:space="preserve"> </v>
      </c>
      <c r="K50" s="230" t="str">
        <f t="shared" si="5"/>
        <v xml:space="preserve"> </v>
      </c>
      <c r="L50" s="221" t="str">
        <f t="shared" si="6"/>
        <v>to be checked</v>
      </c>
      <c r="M50" s="222"/>
      <c r="N50" s="730"/>
      <c r="O50" s="730"/>
      <c r="P50" s="748"/>
      <c r="Q50" s="161"/>
      <c r="R50" s="161"/>
      <c r="S50" s="161"/>
      <c r="T50" s="161"/>
      <c r="U50" s="165"/>
      <c r="V50" s="165"/>
    </row>
    <row r="51" spans="1:22" ht="28.5" customHeight="1" x14ac:dyDescent="0.3">
      <c r="A51" s="265">
        <f t="shared" si="3"/>
        <v>48</v>
      </c>
      <c r="B51" s="323"/>
      <c r="C51" s="318"/>
      <c r="D51" s="318"/>
      <c r="E51" s="269"/>
      <c r="F51" s="318"/>
      <c r="G51" s="318"/>
      <c r="H51" s="325"/>
      <c r="I51" s="266" t="str">
        <f t="shared" si="4"/>
        <v xml:space="preserve"> </v>
      </c>
      <c r="J51" s="267" t="str">
        <f>IFERROR(H51/(VLOOKUP(G51,Summary!$A$64:$C$76,2,FALSE))," ")</f>
        <v xml:space="preserve"> </v>
      </c>
      <c r="K51" s="230" t="str">
        <f t="shared" si="5"/>
        <v xml:space="preserve"> </v>
      </c>
      <c r="L51" s="221" t="str">
        <f t="shared" si="6"/>
        <v>to be checked</v>
      </c>
      <c r="M51" s="222"/>
      <c r="N51" s="730"/>
      <c r="O51" s="730"/>
      <c r="P51" s="748"/>
      <c r="Q51" s="161"/>
      <c r="R51" s="161"/>
      <c r="S51" s="161"/>
      <c r="T51" s="161"/>
      <c r="U51" s="165"/>
      <c r="V51" s="165"/>
    </row>
    <row r="52" spans="1:22" ht="28.5" customHeight="1" x14ac:dyDescent="0.3">
      <c r="A52" s="265">
        <f t="shared" si="3"/>
        <v>49</v>
      </c>
      <c r="B52" s="323"/>
      <c r="C52" s="318"/>
      <c r="D52" s="318"/>
      <c r="E52" s="269"/>
      <c r="F52" s="318"/>
      <c r="G52" s="318"/>
      <c r="H52" s="325"/>
      <c r="I52" s="266" t="str">
        <f t="shared" si="4"/>
        <v xml:space="preserve"> </v>
      </c>
      <c r="J52" s="267" t="str">
        <f>IFERROR(H52/(VLOOKUP(G52,Summary!$A$64:$C$76,2,FALSE))," ")</f>
        <v xml:space="preserve"> </v>
      </c>
      <c r="K52" s="230" t="str">
        <f t="shared" si="5"/>
        <v xml:space="preserve"> </v>
      </c>
      <c r="L52" s="221" t="str">
        <f t="shared" si="6"/>
        <v>to be checked</v>
      </c>
      <c r="M52" s="222"/>
      <c r="N52" s="730"/>
      <c r="O52" s="730"/>
      <c r="P52" s="748"/>
      <c r="Q52" s="161"/>
      <c r="R52" s="161"/>
      <c r="S52" s="161"/>
      <c r="T52" s="161"/>
      <c r="U52" s="165"/>
      <c r="V52" s="165"/>
    </row>
    <row r="53" spans="1:22" ht="28.5" customHeight="1" x14ac:dyDescent="0.3">
      <c r="A53" s="265">
        <f t="shared" si="3"/>
        <v>50</v>
      </c>
      <c r="B53" s="323"/>
      <c r="C53" s="318"/>
      <c r="D53" s="318"/>
      <c r="E53" s="269"/>
      <c r="F53" s="318"/>
      <c r="G53" s="318"/>
      <c r="H53" s="325"/>
      <c r="I53" s="266" t="str">
        <f t="shared" si="4"/>
        <v xml:space="preserve"> </v>
      </c>
      <c r="J53" s="267" t="str">
        <f>IFERROR(H53/(VLOOKUP(G53,Summary!$A$64:$C$76,2,FALSE))," ")</f>
        <v xml:space="preserve"> </v>
      </c>
      <c r="K53" s="230" t="str">
        <f t="shared" si="5"/>
        <v xml:space="preserve"> </v>
      </c>
      <c r="L53" s="221" t="str">
        <f t="shared" si="6"/>
        <v>to be checked</v>
      </c>
      <c r="M53" s="222"/>
      <c r="N53" s="730"/>
      <c r="O53" s="730"/>
      <c r="P53" s="748"/>
      <c r="Q53" s="161"/>
      <c r="R53" s="161"/>
      <c r="S53" s="161"/>
      <c r="T53" s="161"/>
      <c r="U53" s="165"/>
      <c r="V53" s="165"/>
    </row>
    <row r="54" spans="1:22" ht="28.5" customHeight="1" x14ac:dyDescent="0.3">
      <c r="A54" s="265">
        <f t="shared" si="3"/>
        <v>51</v>
      </c>
      <c r="B54" s="323"/>
      <c r="C54" s="318"/>
      <c r="D54" s="318"/>
      <c r="E54" s="269"/>
      <c r="F54" s="318"/>
      <c r="G54" s="318"/>
      <c r="H54" s="325"/>
      <c r="I54" s="266" t="str">
        <f t="shared" si="4"/>
        <v xml:space="preserve"> </v>
      </c>
      <c r="J54" s="267" t="str">
        <f>IFERROR(H54/(VLOOKUP(G54,Summary!$A$64:$C$76,2,FALSE))," ")</f>
        <v xml:space="preserve"> </v>
      </c>
      <c r="K54" s="230" t="str">
        <f t="shared" si="5"/>
        <v xml:space="preserve"> </v>
      </c>
      <c r="L54" s="221" t="str">
        <f t="shared" si="6"/>
        <v>to be checked</v>
      </c>
      <c r="M54" s="222"/>
      <c r="N54" s="730"/>
      <c r="O54" s="730"/>
      <c r="P54" s="748"/>
      <c r="Q54" s="161"/>
      <c r="R54" s="161"/>
      <c r="S54" s="161"/>
      <c r="T54" s="161"/>
      <c r="U54" s="165"/>
      <c r="V54" s="165"/>
    </row>
    <row r="55" spans="1:22" ht="28.5" customHeight="1" x14ac:dyDescent="0.3">
      <c r="A55" s="265">
        <f t="shared" si="3"/>
        <v>52</v>
      </c>
      <c r="B55" s="323"/>
      <c r="C55" s="318"/>
      <c r="D55" s="318"/>
      <c r="E55" s="269"/>
      <c r="F55" s="318"/>
      <c r="G55" s="318"/>
      <c r="H55" s="325"/>
      <c r="I55" s="266" t="str">
        <f t="shared" si="4"/>
        <v xml:space="preserve"> </v>
      </c>
      <c r="J55" s="267" t="str">
        <f>IFERROR(H55/(VLOOKUP(G55,Summary!$A$64:$C$76,2,FALSE))," ")</f>
        <v xml:space="preserve"> </v>
      </c>
      <c r="K55" s="230" t="str">
        <f t="shared" si="5"/>
        <v xml:space="preserve"> </v>
      </c>
      <c r="L55" s="221" t="str">
        <f t="shared" si="6"/>
        <v>to be checked</v>
      </c>
      <c r="M55" s="222"/>
      <c r="N55" s="730"/>
      <c r="O55" s="730"/>
      <c r="P55" s="748"/>
      <c r="Q55" s="161"/>
      <c r="R55" s="161"/>
      <c r="S55" s="161"/>
      <c r="T55" s="161"/>
      <c r="U55" s="165"/>
      <c r="V55" s="165"/>
    </row>
    <row r="56" spans="1:22" ht="28.5" customHeight="1" x14ac:dyDescent="0.3">
      <c r="A56" s="265">
        <f t="shared" si="3"/>
        <v>53</v>
      </c>
      <c r="B56" s="323"/>
      <c r="C56" s="318"/>
      <c r="D56" s="318"/>
      <c r="E56" s="269"/>
      <c r="F56" s="318"/>
      <c r="G56" s="318"/>
      <c r="H56" s="325"/>
      <c r="I56" s="266" t="str">
        <f t="shared" si="4"/>
        <v xml:space="preserve"> </v>
      </c>
      <c r="J56" s="267" t="str">
        <f>IFERROR(H56/(VLOOKUP(G56,Summary!$A$64:$C$76,2,FALSE))," ")</f>
        <v xml:space="preserve"> </v>
      </c>
      <c r="K56" s="230" t="str">
        <f t="shared" si="5"/>
        <v xml:space="preserve"> </v>
      </c>
      <c r="L56" s="221" t="str">
        <f t="shared" si="6"/>
        <v>to be checked</v>
      </c>
      <c r="M56" s="222"/>
      <c r="N56" s="730"/>
      <c r="O56" s="730"/>
      <c r="P56" s="748"/>
      <c r="Q56" s="161"/>
      <c r="R56" s="161"/>
      <c r="S56" s="161"/>
      <c r="T56" s="161"/>
      <c r="U56" s="165"/>
      <c r="V56" s="165"/>
    </row>
    <row r="57" spans="1:22" ht="28.5" customHeight="1" x14ac:dyDescent="0.3">
      <c r="A57" s="265">
        <f t="shared" si="3"/>
        <v>54</v>
      </c>
      <c r="B57" s="323"/>
      <c r="C57" s="318"/>
      <c r="D57" s="318"/>
      <c r="E57" s="269"/>
      <c r="F57" s="318"/>
      <c r="G57" s="318"/>
      <c r="H57" s="325"/>
      <c r="I57" s="266" t="str">
        <f t="shared" si="4"/>
        <v xml:space="preserve"> </v>
      </c>
      <c r="J57" s="267" t="str">
        <f>IFERROR(H57/(VLOOKUP(G57,Summary!$A$64:$C$76,2,FALSE))," ")</f>
        <v xml:space="preserve"> </v>
      </c>
      <c r="K57" s="230" t="str">
        <f t="shared" si="5"/>
        <v xml:space="preserve"> </v>
      </c>
      <c r="L57" s="221" t="str">
        <f t="shared" si="6"/>
        <v>to be checked</v>
      </c>
      <c r="M57" s="222"/>
      <c r="N57" s="730"/>
      <c r="O57" s="730"/>
      <c r="P57" s="748"/>
      <c r="Q57" s="161"/>
      <c r="R57" s="161"/>
      <c r="S57" s="161"/>
      <c r="T57" s="161"/>
      <c r="U57" s="165"/>
      <c r="V57" s="165"/>
    </row>
    <row r="58" spans="1:22" ht="28.5" customHeight="1" x14ac:dyDescent="0.3">
      <c r="A58" s="265">
        <f t="shared" si="3"/>
        <v>55</v>
      </c>
      <c r="B58" s="323"/>
      <c r="C58" s="318"/>
      <c r="D58" s="318"/>
      <c r="E58" s="269"/>
      <c r="F58" s="318"/>
      <c r="G58" s="318"/>
      <c r="H58" s="325"/>
      <c r="I58" s="266" t="str">
        <f t="shared" si="4"/>
        <v xml:space="preserve"> </v>
      </c>
      <c r="J58" s="267" t="str">
        <f>IFERROR(H58/(VLOOKUP(G58,Summary!$A$64:$C$76,2,FALSE))," ")</f>
        <v xml:space="preserve"> </v>
      </c>
      <c r="K58" s="230" t="str">
        <f t="shared" si="5"/>
        <v xml:space="preserve"> </v>
      </c>
      <c r="L58" s="221" t="str">
        <f t="shared" si="6"/>
        <v>to be checked</v>
      </c>
      <c r="M58" s="222"/>
      <c r="N58" s="730"/>
      <c r="O58" s="730"/>
      <c r="P58" s="748"/>
      <c r="Q58" s="161"/>
      <c r="R58" s="161"/>
      <c r="S58" s="161"/>
      <c r="T58" s="161"/>
      <c r="U58" s="165"/>
      <c r="V58" s="165"/>
    </row>
    <row r="59" spans="1:22" ht="28.5" customHeight="1" x14ac:dyDescent="0.3">
      <c r="A59" s="265">
        <f t="shared" si="3"/>
        <v>56</v>
      </c>
      <c r="B59" s="323"/>
      <c r="C59" s="318"/>
      <c r="D59" s="318"/>
      <c r="E59" s="269"/>
      <c r="F59" s="318"/>
      <c r="G59" s="318"/>
      <c r="H59" s="325"/>
      <c r="I59" s="266" t="str">
        <f t="shared" si="4"/>
        <v xml:space="preserve"> </v>
      </c>
      <c r="J59" s="267" t="str">
        <f>IFERROR(H59/(VLOOKUP(G59,Summary!$A$64:$C$76,2,FALSE))," ")</f>
        <v xml:space="preserve"> </v>
      </c>
      <c r="K59" s="230" t="str">
        <f t="shared" si="5"/>
        <v xml:space="preserve"> </v>
      </c>
      <c r="L59" s="221" t="str">
        <f t="shared" si="6"/>
        <v>to be checked</v>
      </c>
      <c r="M59" s="222"/>
      <c r="N59" s="730"/>
      <c r="O59" s="730"/>
      <c r="P59" s="748"/>
      <c r="Q59" s="161"/>
      <c r="R59" s="161"/>
      <c r="S59" s="161"/>
      <c r="T59" s="161"/>
      <c r="U59" s="165"/>
      <c r="V59" s="165"/>
    </row>
    <row r="60" spans="1:22" ht="28.5" customHeight="1" x14ac:dyDescent="0.3">
      <c r="A60" s="265">
        <f t="shared" si="3"/>
        <v>57</v>
      </c>
      <c r="B60" s="323"/>
      <c r="C60" s="318"/>
      <c r="D60" s="318"/>
      <c r="E60" s="269"/>
      <c r="F60" s="318"/>
      <c r="G60" s="318"/>
      <c r="H60" s="325"/>
      <c r="I60" s="266" t="str">
        <f t="shared" si="4"/>
        <v xml:space="preserve"> </v>
      </c>
      <c r="J60" s="267" t="str">
        <f>IFERROR(H60/(VLOOKUP(G60,Summary!$A$64:$C$76,2,FALSE))," ")</f>
        <v xml:space="preserve"> </v>
      </c>
      <c r="K60" s="230" t="str">
        <f t="shared" si="5"/>
        <v xml:space="preserve"> </v>
      </c>
      <c r="L60" s="221" t="str">
        <f t="shared" si="6"/>
        <v>to be checked</v>
      </c>
      <c r="M60" s="222"/>
      <c r="N60" s="730"/>
      <c r="O60" s="730"/>
      <c r="P60" s="748"/>
      <c r="Q60" s="161"/>
      <c r="R60" s="161"/>
      <c r="S60" s="161"/>
      <c r="T60" s="161"/>
      <c r="U60" s="165"/>
      <c r="V60" s="165"/>
    </row>
    <row r="61" spans="1:22" ht="28.5" customHeight="1" x14ac:dyDescent="0.3">
      <c r="A61" s="265">
        <f t="shared" si="3"/>
        <v>58</v>
      </c>
      <c r="B61" s="323"/>
      <c r="C61" s="318"/>
      <c r="D61" s="318"/>
      <c r="E61" s="269"/>
      <c r="F61" s="318"/>
      <c r="G61" s="318"/>
      <c r="H61" s="325"/>
      <c r="I61" s="266" t="str">
        <f t="shared" si="4"/>
        <v xml:space="preserve"> </v>
      </c>
      <c r="J61" s="267" t="str">
        <f>IFERROR(H61/(VLOOKUP(G61,Summary!$A$64:$C$76,2,FALSE))," ")</f>
        <v xml:space="preserve"> </v>
      </c>
      <c r="K61" s="230" t="str">
        <f t="shared" si="5"/>
        <v xml:space="preserve"> </v>
      </c>
      <c r="L61" s="221" t="str">
        <f t="shared" si="6"/>
        <v>to be checked</v>
      </c>
      <c r="M61" s="222"/>
      <c r="N61" s="730"/>
      <c r="O61" s="730"/>
      <c r="P61" s="748"/>
      <c r="Q61" s="161"/>
      <c r="R61" s="161"/>
      <c r="S61" s="161"/>
      <c r="T61" s="161"/>
      <c r="U61" s="165"/>
      <c r="V61" s="165"/>
    </row>
    <row r="62" spans="1:22" ht="28.5" customHeight="1" x14ac:dyDescent="0.3">
      <c r="A62" s="265">
        <f t="shared" si="3"/>
        <v>59</v>
      </c>
      <c r="B62" s="323"/>
      <c r="C62" s="318"/>
      <c r="D62" s="318"/>
      <c r="E62" s="269"/>
      <c r="F62" s="318"/>
      <c r="G62" s="318"/>
      <c r="H62" s="325"/>
      <c r="I62" s="266" t="str">
        <f t="shared" si="4"/>
        <v xml:space="preserve"> </v>
      </c>
      <c r="J62" s="267" t="str">
        <f>IFERROR(H62/(VLOOKUP(G62,Summary!$A$64:$C$76,2,FALSE))," ")</f>
        <v xml:space="preserve"> </v>
      </c>
      <c r="K62" s="230" t="str">
        <f t="shared" si="5"/>
        <v xml:space="preserve"> </v>
      </c>
      <c r="L62" s="221" t="str">
        <f t="shared" si="6"/>
        <v>to be checked</v>
      </c>
      <c r="M62" s="222"/>
      <c r="N62" s="730"/>
      <c r="O62" s="730"/>
      <c r="P62" s="748"/>
      <c r="Q62" s="161"/>
      <c r="R62" s="161"/>
      <c r="S62" s="161"/>
      <c r="T62" s="161"/>
      <c r="U62" s="165"/>
      <c r="V62" s="165"/>
    </row>
    <row r="63" spans="1:22" ht="28.5" customHeight="1" x14ac:dyDescent="0.3">
      <c r="A63" s="265">
        <f t="shared" si="3"/>
        <v>60</v>
      </c>
      <c r="B63" s="323"/>
      <c r="C63" s="318"/>
      <c r="D63" s="318"/>
      <c r="E63" s="269"/>
      <c r="F63" s="318"/>
      <c r="G63" s="318"/>
      <c r="H63" s="325"/>
      <c r="I63" s="266" t="str">
        <f t="shared" si="4"/>
        <v xml:space="preserve"> </v>
      </c>
      <c r="J63" s="267" t="str">
        <f>IFERROR(H63/(VLOOKUP(G63,Summary!$A$64:$C$76,2,FALSE))," ")</f>
        <v xml:space="preserve"> </v>
      </c>
      <c r="K63" s="230" t="str">
        <f t="shared" si="5"/>
        <v xml:space="preserve"> </v>
      </c>
      <c r="L63" s="221" t="str">
        <f t="shared" si="6"/>
        <v>to be checked</v>
      </c>
      <c r="M63" s="222"/>
      <c r="N63" s="730"/>
      <c r="O63" s="730"/>
      <c r="P63" s="748"/>
      <c r="Q63" s="161"/>
      <c r="R63" s="161"/>
      <c r="S63" s="161"/>
      <c r="T63" s="161"/>
      <c r="U63" s="165"/>
      <c r="V63" s="165"/>
    </row>
    <row r="64" spans="1:22" ht="28.5" customHeight="1" x14ac:dyDescent="0.3">
      <c r="A64" s="265">
        <f t="shared" si="3"/>
        <v>61</v>
      </c>
      <c r="B64" s="323"/>
      <c r="C64" s="318"/>
      <c r="D64" s="318"/>
      <c r="E64" s="269"/>
      <c r="F64" s="318"/>
      <c r="G64" s="318"/>
      <c r="H64" s="325"/>
      <c r="I64" s="266" t="str">
        <f t="shared" si="4"/>
        <v xml:space="preserve"> </v>
      </c>
      <c r="J64" s="267" t="str">
        <f>IFERROR(H64/(VLOOKUP(G64,Summary!$A$64:$C$76,2,FALSE))," ")</f>
        <v xml:space="preserve"> </v>
      </c>
      <c r="K64" s="230" t="str">
        <f t="shared" si="5"/>
        <v xml:space="preserve"> </v>
      </c>
      <c r="L64" s="221" t="str">
        <f t="shared" si="6"/>
        <v>to be checked</v>
      </c>
      <c r="M64" s="222"/>
      <c r="N64" s="730"/>
      <c r="O64" s="730"/>
      <c r="P64" s="748"/>
      <c r="Q64" s="161"/>
      <c r="R64" s="161"/>
      <c r="S64" s="161"/>
      <c r="T64" s="161"/>
      <c r="U64" s="165"/>
      <c r="V64" s="165"/>
    </row>
    <row r="65" spans="1:22" ht="28.5" customHeight="1" x14ac:dyDescent="0.3">
      <c r="A65" s="265">
        <f t="shared" si="3"/>
        <v>62</v>
      </c>
      <c r="B65" s="323"/>
      <c r="C65" s="318"/>
      <c r="D65" s="318"/>
      <c r="E65" s="269"/>
      <c r="F65" s="318"/>
      <c r="G65" s="318"/>
      <c r="H65" s="325"/>
      <c r="I65" s="266" t="str">
        <f t="shared" si="4"/>
        <v xml:space="preserve"> </v>
      </c>
      <c r="J65" s="267" t="str">
        <f>IFERROR(H65/(VLOOKUP(G65,Summary!$A$64:$C$76,2,FALSE))," ")</f>
        <v xml:space="preserve"> </v>
      </c>
      <c r="K65" s="230" t="str">
        <f t="shared" si="5"/>
        <v xml:space="preserve"> </v>
      </c>
      <c r="L65" s="221" t="str">
        <f t="shared" si="6"/>
        <v>to be checked</v>
      </c>
      <c r="M65" s="222"/>
      <c r="N65" s="730"/>
      <c r="O65" s="730"/>
      <c r="P65" s="748"/>
      <c r="Q65" s="161"/>
      <c r="R65" s="161"/>
      <c r="S65" s="161"/>
      <c r="T65" s="161"/>
      <c r="U65" s="165"/>
      <c r="V65" s="165"/>
    </row>
    <row r="66" spans="1:22" ht="28.5" customHeight="1" x14ac:dyDescent="0.3">
      <c r="A66" s="265">
        <f t="shared" si="3"/>
        <v>63</v>
      </c>
      <c r="B66" s="323"/>
      <c r="C66" s="318"/>
      <c r="D66" s="318"/>
      <c r="E66" s="269"/>
      <c r="F66" s="318"/>
      <c r="G66" s="318"/>
      <c r="H66" s="325"/>
      <c r="I66" s="266" t="str">
        <f t="shared" si="4"/>
        <v xml:space="preserve"> </v>
      </c>
      <c r="J66" s="267" t="str">
        <f>IFERROR(H66/(VLOOKUP(G66,Summary!$A$64:$C$76,2,FALSE))," ")</f>
        <v xml:space="preserve"> </v>
      </c>
      <c r="K66" s="230" t="str">
        <f t="shared" si="5"/>
        <v xml:space="preserve"> </v>
      </c>
      <c r="L66" s="221" t="str">
        <f t="shared" si="6"/>
        <v>to be checked</v>
      </c>
      <c r="M66" s="222"/>
      <c r="N66" s="730"/>
      <c r="O66" s="730"/>
      <c r="P66" s="748"/>
      <c r="Q66" s="161"/>
      <c r="R66" s="161"/>
      <c r="S66" s="161"/>
      <c r="T66" s="161"/>
      <c r="U66" s="165"/>
      <c r="V66" s="165"/>
    </row>
    <row r="67" spans="1:22" ht="28.5" customHeight="1" x14ac:dyDescent="0.3">
      <c r="A67" s="265">
        <f t="shared" si="3"/>
        <v>64</v>
      </c>
      <c r="B67" s="323"/>
      <c r="C67" s="318"/>
      <c r="D67" s="318"/>
      <c r="E67" s="269"/>
      <c r="F67" s="318"/>
      <c r="G67" s="318"/>
      <c r="H67" s="325"/>
      <c r="I67" s="266" t="str">
        <f t="shared" si="4"/>
        <v xml:space="preserve"> </v>
      </c>
      <c r="J67" s="267" t="str">
        <f>IFERROR(H67/(VLOOKUP(G67,Summary!$A$64:$C$76,2,FALSE))," ")</f>
        <v xml:space="preserve"> </v>
      </c>
      <c r="K67" s="230" t="str">
        <f t="shared" si="5"/>
        <v xml:space="preserve"> </v>
      </c>
      <c r="L67" s="221" t="str">
        <f t="shared" si="6"/>
        <v>to be checked</v>
      </c>
      <c r="M67" s="222"/>
      <c r="N67" s="730"/>
      <c r="O67" s="730"/>
      <c r="P67" s="748"/>
      <c r="Q67" s="161"/>
      <c r="R67" s="161"/>
      <c r="S67" s="161"/>
      <c r="T67" s="161"/>
      <c r="U67" s="165"/>
      <c r="V67" s="165"/>
    </row>
    <row r="68" spans="1:22" ht="28.5" customHeight="1" x14ac:dyDescent="0.3">
      <c r="A68" s="265">
        <f t="shared" si="3"/>
        <v>65</v>
      </c>
      <c r="B68" s="323"/>
      <c r="C68" s="318"/>
      <c r="D68" s="318"/>
      <c r="E68" s="269"/>
      <c r="F68" s="318"/>
      <c r="G68" s="318"/>
      <c r="H68" s="325"/>
      <c r="I68" s="266" t="str">
        <f t="shared" si="4"/>
        <v xml:space="preserve"> </v>
      </c>
      <c r="J68" s="267" t="str">
        <f>IFERROR(H68/(VLOOKUP(G68,Summary!$A$64:$C$76,2,FALSE))," ")</f>
        <v xml:space="preserve"> </v>
      </c>
      <c r="K68" s="230" t="str">
        <f t="shared" si="5"/>
        <v xml:space="preserve"> </v>
      </c>
      <c r="L68" s="221" t="str">
        <f t="shared" si="6"/>
        <v>to be checked</v>
      </c>
      <c r="M68" s="222"/>
      <c r="N68" s="730"/>
      <c r="O68" s="730"/>
      <c r="P68" s="748"/>
      <c r="Q68" s="161"/>
      <c r="R68" s="161"/>
      <c r="S68" s="161"/>
      <c r="T68" s="161"/>
      <c r="U68" s="165"/>
      <c r="V68" s="165"/>
    </row>
    <row r="69" spans="1:22" ht="28.5" customHeight="1" x14ac:dyDescent="0.3">
      <c r="A69" s="265">
        <f t="shared" si="3"/>
        <v>66</v>
      </c>
      <c r="B69" s="323"/>
      <c r="C69" s="318"/>
      <c r="D69" s="318"/>
      <c r="E69" s="269"/>
      <c r="F69" s="318"/>
      <c r="G69" s="318"/>
      <c r="H69" s="325"/>
      <c r="I69" s="266" t="str">
        <f t="shared" si="4"/>
        <v xml:space="preserve"> </v>
      </c>
      <c r="J69" s="267" t="str">
        <f>IFERROR(H69/(VLOOKUP(G69,Summary!$A$64:$C$76,2,FALSE))," ")</f>
        <v xml:space="preserve"> </v>
      </c>
      <c r="K69" s="230" t="str">
        <f t="shared" si="5"/>
        <v xml:space="preserve"> </v>
      </c>
      <c r="L69" s="221" t="str">
        <f t="shared" si="6"/>
        <v>to be checked</v>
      </c>
      <c r="M69" s="222"/>
      <c r="N69" s="730"/>
      <c r="O69" s="730"/>
      <c r="P69" s="748"/>
      <c r="Q69" s="161"/>
      <c r="R69" s="161"/>
      <c r="S69" s="161"/>
      <c r="T69" s="161"/>
      <c r="U69" s="165"/>
      <c r="V69" s="165"/>
    </row>
    <row r="70" spans="1:22" ht="28.5" customHeight="1" x14ac:dyDescent="0.3">
      <c r="A70" s="265">
        <f t="shared" ref="A70:A133" si="7">+A69+1</f>
        <v>67</v>
      </c>
      <c r="B70" s="323"/>
      <c r="C70" s="318"/>
      <c r="D70" s="318"/>
      <c r="E70" s="269"/>
      <c r="F70" s="318"/>
      <c r="G70" s="318"/>
      <c r="H70" s="325"/>
      <c r="I70" s="266" t="str">
        <f t="shared" ref="I70:I133" si="8">IFERROR(+J70/F70," ")</f>
        <v xml:space="preserve"> </v>
      </c>
      <c r="J70" s="267" t="str">
        <f>IFERROR(H70/(VLOOKUP(G70,Summary!$A$64:$C$76,2,FALSE))," ")</f>
        <v xml:space="preserve"> </v>
      </c>
      <c r="K70" s="230" t="str">
        <f t="shared" ref="K70:K133" si="9">IF(H70=" ","Please fill all the fields in the row"," ")</f>
        <v xml:space="preserve"> </v>
      </c>
      <c r="L70" s="221" t="str">
        <f t="shared" ref="L70:L133" si="10">+IF(J70=0,"date not completed",IF(AND($R$2&lt;=E70,$T$2&gt;=E70),"ok","to be checked"))</f>
        <v>to be checked</v>
      </c>
      <c r="M70" s="222"/>
      <c r="N70" s="730"/>
      <c r="O70" s="730"/>
      <c r="P70" s="748"/>
      <c r="Q70" s="161"/>
      <c r="R70" s="161"/>
      <c r="S70" s="161"/>
      <c r="T70" s="161"/>
      <c r="U70" s="165"/>
      <c r="V70" s="165"/>
    </row>
    <row r="71" spans="1:22" ht="28.5" customHeight="1" x14ac:dyDescent="0.3">
      <c r="A71" s="265">
        <f t="shared" si="7"/>
        <v>68</v>
      </c>
      <c r="B71" s="323"/>
      <c r="C71" s="318"/>
      <c r="D71" s="318"/>
      <c r="E71" s="269"/>
      <c r="F71" s="318"/>
      <c r="G71" s="318"/>
      <c r="H71" s="325"/>
      <c r="I71" s="266" t="str">
        <f t="shared" si="8"/>
        <v xml:space="preserve"> </v>
      </c>
      <c r="J71" s="267" t="str">
        <f>IFERROR(H71/(VLOOKUP(G71,Summary!$A$64:$C$76,2,FALSE))," ")</f>
        <v xml:space="preserve"> </v>
      </c>
      <c r="K71" s="230" t="str">
        <f t="shared" si="9"/>
        <v xml:space="preserve"> </v>
      </c>
      <c r="L71" s="221" t="str">
        <f t="shared" si="10"/>
        <v>to be checked</v>
      </c>
      <c r="M71" s="222"/>
      <c r="N71" s="730"/>
      <c r="O71" s="730"/>
      <c r="P71" s="748"/>
      <c r="Q71" s="161"/>
      <c r="R71" s="161"/>
      <c r="S71" s="161"/>
      <c r="T71" s="161"/>
      <c r="U71" s="165"/>
      <c r="V71" s="165"/>
    </row>
    <row r="72" spans="1:22" ht="28.5" customHeight="1" x14ac:dyDescent="0.3">
      <c r="A72" s="265">
        <f t="shared" si="7"/>
        <v>69</v>
      </c>
      <c r="B72" s="323"/>
      <c r="C72" s="318"/>
      <c r="D72" s="318"/>
      <c r="E72" s="269"/>
      <c r="F72" s="318"/>
      <c r="G72" s="318"/>
      <c r="H72" s="325"/>
      <c r="I72" s="266" t="str">
        <f t="shared" si="8"/>
        <v xml:space="preserve"> </v>
      </c>
      <c r="J72" s="267" t="str">
        <f>IFERROR(H72/(VLOOKUP(G72,Summary!$A$64:$C$76,2,FALSE))," ")</f>
        <v xml:space="preserve"> </v>
      </c>
      <c r="K72" s="230" t="str">
        <f t="shared" si="9"/>
        <v xml:space="preserve"> </v>
      </c>
      <c r="L72" s="221" t="str">
        <f t="shared" si="10"/>
        <v>to be checked</v>
      </c>
      <c r="M72" s="222"/>
      <c r="N72" s="730"/>
      <c r="O72" s="730"/>
      <c r="P72" s="748"/>
      <c r="Q72" s="161"/>
      <c r="R72" s="161"/>
      <c r="S72" s="161"/>
      <c r="T72" s="161"/>
      <c r="U72" s="165"/>
      <c r="V72" s="165"/>
    </row>
    <row r="73" spans="1:22" ht="28.5" customHeight="1" x14ac:dyDescent="0.3">
      <c r="A73" s="265">
        <f t="shared" si="7"/>
        <v>70</v>
      </c>
      <c r="B73" s="323"/>
      <c r="C73" s="318"/>
      <c r="D73" s="318"/>
      <c r="E73" s="269"/>
      <c r="F73" s="318"/>
      <c r="G73" s="318"/>
      <c r="H73" s="325"/>
      <c r="I73" s="266" t="str">
        <f t="shared" si="8"/>
        <v xml:space="preserve"> </v>
      </c>
      <c r="J73" s="267" t="str">
        <f>IFERROR(H73/(VLOOKUP(G73,Summary!$A$64:$C$76,2,FALSE))," ")</f>
        <v xml:space="preserve"> </v>
      </c>
      <c r="K73" s="230" t="str">
        <f t="shared" si="9"/>
        <v xml:space="preserve"> </v>
      </c>
      <c r="L73" s="221" t="str">
        <f t="shared" si="10"/>
        <v>to be checked</v>
      </c>
      <c r="M73" s="222"/>
      <c r="N73" s="730"/>
      <c r="O73" s="730"/>
      <c r="P73" s="748"/>
      <c r="Q73" s="161"/>
      <c r="R73" s="161"/>
      <c r="S73" s="161"/>
      <c r="T73" s="161"/>
      <c r="U73" s="165"/>
      <c r="V73" s="165"/>
    </row>
    <row r="74" spans="1:22" ht="28.5" customHeight="1" x14ac:dyDescent="0.3">
      <c r="A74" s="265">
        <f t="shared" si="7"/>
        <v>71</v>
      </c>
      <c r="B74" s="323"/>
      <c r="C74" s="318"/>
      <c r="D74" s="318"/>
      <c r="E74" s="269"/>
      <c r="F74" s="318"/>
      <c r="G74" s="318"/>
      <c r="H74" s="325"/>
      <c r="I74" s="266" t="str">
        <f t="shared" si="8"/>
        <v xml:space="preserve"> </v>
      </c>
      <c r="J74" s="267" t="str">
        <f>IFERROR(H74/(VLOOKUP(G74,Summary!$A$64:$C$76,2,FALSE))," ")</f>
        <v xml:space="preserve"> </v>
      </c>
      <c r="K74" s="230" t="str">
        <f t="shared" si="9"/>
        <v xml:space="preserve"> </v>
      </c>
      <c r="L74" s="221" t="str">
        <f t="shared" si="10"/>
        <v>to be checked</v>
      </c>
      <c r="M74" s="222"/>
      <c r="N74" s="730"/>
      <c r="O74" s="730"/>
      <c r="P74" s="748"/>
      <c r="Q74" s="161"/>
      <c r="R74" s="161"/>
      <c r="S74" s="161"/>
      <c r="T74" s="161"/>
      <c r="U74" s="165"/>
      <c r="V74" s="165"/>
    </row>
    <row r="75" spans="1:22" ht="28.5" customHeight="1" x14ac:dyDescent="0.3">
      <c r="A75" s="265">
        <f t="shared" si="7"/>
        <v>72</v>
      </c>
      <c r="B75" s="323"/>
      <c r="C75" s="318"/>
      <c r="D75" s="318"/>
      <c r="E75" s="269"/>
      <c r="F75" s="318"/>
      <c r="G75" s="318"/>
      <c r="H75" s="325"/>
      <c r="I75" s="266" t="str">
        <f t="shared" si="8"/>
        <v xml:space="preserve"> </v>
      </c>
      <c r="J75" s="267" t="str">
        <f>IFERROR(H75/(VLOOKUP(G75,Summary!$A$64:$C$76,2,FALSE))," ")</f>
        <v xml:space="preserve"> </v>
      </c>
      <c r="K75" s="230" t="str">
        <f t="shared" si="9"/>
        <v xml:space="preserve"> </v>
      </c>
      <c r="L75" s="221" t="str">
        <f t="shared" si="10"/>
        <v>to be checked</v>
      </c>
      <c r="M75" s="222"/>
      <c r="N75" s="730"/>
      <c r="O75" s="730"/>
      <c r="P75" s="748"/>
      <c r="Q75" s="161"/>
      <c r="R75" s="161"/>
      <c r="S75" s="161"/>
      <c r="T75" s="161"/>
      <c r="U75" s="165"/>
      <c r="V75" s="165"/>
    </row>
    <row r="76" spans="1:22" ht="28.5" customHeight="1" x14ac:dyDescent="0.3">
      <c r="A76" s="265">
        <f t="shared" si="7"/>
        <v>73</v>
      </c>
      <c r="B76" s="323"/>
      <c r="C76" s="318"/>
      <c r="D76" s="318"/>
      <c r="E76" s="269"/>
      <c r="F76" s="318"/>
      <c r="G76" s="318"/>
      <c r="H76" s="325"/>
      <c r="I76" s="266" t="str">
        <f t="shared" si="8"/>
        <v xml:space="preserve"> </v>
      </c>
      <c r="J76" s="267" t="str">
        <f>IFERROR(H76/(VLOOKUP(G76,Summary!$A$64:$C$76,2,FALSE))," ")</f>
        <v xml:space="preserve"> </v>
      </c>
      <c r="K76" s="230" t="str">
        <f t="shared" si="9"/>
        <v xml:space="preserve"> </v>
      </c>
      <c r="L76" s="221" t="str">
        <f t="shared" si="10"/>
        <v>to be checked</v>
      </c>
      <c r="M76" s="222"/>
      <c r="N76" s="730"/>
      <c r="O76" s="730"/>
      <c r="P76" s="748"/>
      <c r="Q76" s="161"/>
      <c r="R76" s="161"/>
      <c r="S76" s="161"/>
      <c r="T76" s="161"/>
      <c r="U76" s="165"/>
      <c r="V76" s="165"/>
    </row>
    <row r="77" spans="1:22" ht="28.5" customHeight="1" x14ac:dyDescent="0.3">
      <c r="A77" s="265">
        <f t="shared" si="7"/>
        <v>74</v>
      </c>
      <c r="B77" s="323"/>
      <c r="C77" s="318"/>
      <c r="D77" s="318"/>
      <c r="E77" s="269"/>
      <c r="F77" s="318"/>
      <c r="G77" s="318"/>
      <c r="H77" s="325"/>
      <c r="I77" s="266" t="str">
        <f t="shared" si="8"/>
        <v xml:space="preserve"> </v>
      </c>
      <c r="J77" s="267" t="str">
        <f>IFERROR(H77/(VLOOKUP(G77,Summary!$A$64:$C$76,2,FALSE))," ")</f>
        <v xml:space="preserve"> </v>
      </c>
      <c r="K77" s="230" t="str">
        <f t="shared" si="9"/>
        <v xml:space="preserve"> </v>
      </c>
      <c r="L77" s="221" t="str">
        <f t="shared" si="10"/>
        <v>to be checked</v>
      </c>
      <c r="M77" s="222"/>
      <c r="N77" s="730"/>
      <c r="O77" s="730"/>
      <c r="P77" s="748"/>
      <c r="Q77" s="161"/>
      <c r="R77" s="161"/>
      <c r="S77" s="161"/>
      <c r="T77" s="161"/>
      <c r="U77" s="165"/>
      <c r="V77" s="165"/>
    </row>
    <row r="78" spans="1:22" ht="28.5" customHeight="1" x14ac:dyDescent="0.3">
      <c r="A78" s="265">
        <f t="shared" si="7"/>
        <v>75</v>
      </c>
      <c r="B78" s="323"/>
      <c r="C78" s="318"/>
      <c r="D78" s="318"/>
      <c r="E78" s="269"/>
      <c r="F78" s="318"/>
      <c r="G78" s="318"/>
      <c r="H78" s="325"/>
      <c r="I78" s="266" t="str">
        <f t="shared" si="8"/>
        <v xml:space="preserve"> </v>
      </c>
      <c r="J78" s="267" t="str">
        <f>IFERROR(H78/(VLOOKUP(G78,Summary!$A$64:$C$76,2,FALSE))," ")</f>
        <v xml:space="preserve"> </v>
      </c>
      <c r="K78" s="230" t="str">
        <f t="shared" si="9"/>
        <v xml:space="preserve"> </v>
      </c>
      <c r="L78" s="221" t="str">
        <f t="shared" si="10"/>
        <v>to be checked</v>
      </c>
      <c r="M78" s="222"/>
      <c r="N78" s="730"/>
      <c r="O78" s="730"/>
      <c r="P78" s="748"/>
      <c r="Q78" s="161"/>
      <c r="R78" s="161"/>
      <c r="S78" s="161"/>
      <c r="T78" s="161"/>
      <c r="U78" s="165"/>
      <c r="V78" s="165"/>
    </row>
    <row r="79" spans="1:22" ht="28.5" customHeight="1" x14ac:dyDescent="0.3">
      <c r="A79" s="265">
        <f t="shared" si="7"/>
        <v>76</v>
      </c>
      <c r="B79" s="323"/>
      <c r="C79" s="318"/>
      <c r="D79" s="318"/>
      <c r="E79" s="269"/>
      <c r="F79" s="318"/>
      <c r="G79" s="318"/>
      <c r="H79" s="325"/>
      <c r="I79" s="266" t="str">
        <f t="shared" si="8"/>
        <v xml:space="preserve"> </v>
      </c>
      <c r="J79" s="267" t="str">
        <f>IFERROR(H79/(VLOOKUP(G79,Summary!$A$64:$C$76,2,FALSE))," ")</f>
        <v xml:space="preserve"> </v>
      </c>
      <c r="K79" s="230" t="str">
        <f t="shared" si="9"/>
        <v xml:space="preserve"> </v>
      </c>
      <c r="L79" s="221" t="str">
        <f t="shared" si="10"/>
        <v>to be checked</v>
      </c>
      <c r="M79" s="222"/>
      <c r="N79" s="730"/>
      <c r="O79" s="730"/>
      <c r="P79" s="748"/>
      <c r="Q79" s="161"/>
      <c r="R79" s="161"/>
      <c r="S79" s="161"/>
      <c r="T79" s="161"/>
      <c r="U79" s="165"/>
      <c r="V79" s="165"/>
    </row>
    <row r="80" spans="1:22" ht="28.5" customHeight="1" x14ac:dyDescent="0.3">
      <c r="A80" s="265">
        <f t="shared" si="7"/>
        <v>77</v>
      </c>
      <c r="B80" s="323"/>
      <c r="C80" s="318"/>
      <c r="D80" s="318"/>
      <c r="E80" s="269"/>
      <c r="F80" s="318"/>
      <c r="G80" s="318"/>
      <c r="H80" s="325"/>
      <c r="I80" s="266" t="str">
        <f t="shared" si="8"/>
        <v xml:space="preserve"> </v>
      </c>
      <c r="J80" s="267" t="str">
        <f>IFERROR(H80/(VLOOKUP(G80,Summary!$A$64:$C$76,2,FALSE))," ")</f>
        <v xml:space="preserve"> </v>
      </c>
      <c r="K80" s="230" t="str">
        <f t="shared" si="9"/>
        <v xml:space="preserve"> </v>
      </c>
      <c r="L80" s="221" t="str">
        <f t="shared" si="10"/>
        <v>to be checked</v>
      </c>
      <c r="M80" s="222"/>
      <c r="N80" s="730"/>
      <c r="O80" s="730"/>
      <c r="P80" s="748"/>
      <c r="Q80" s="161"/>
      <c r="R80" s="161"/>
      <c r="S80" s="161"/>
      <c r="T80" s="161"/>
      <c r="U80" s="165"/>
      <c r="V80" s="165"/>
    </row>
    <row r="81" spans="1:22" ht="28.5" customHeight="1" x14ac:dyDescent="0.3">
      <c r="A81" s="265">
        <f t="shared" si="7"/>
        <v>78</v>
      </c>
      <c r="B81" s="323"/>
      <c r="C81" s="318"/>
      <c r="D81" s="318"/>
      <c r="E81" s="269"/>
      <c r="F81" s="318"/>
      <c r="G81" s="318"/>
      <c r="H81" s="325"/>
      <c r="I81" s="266" t="str">
        <f t="shared" si="8"/>
        <v xml:space="preserve"> </v>
      </c>
      <c r="J81" s="267" t="str">
        <f>IFERROR(H81/(VLOOKUP(G81,Summary!$A$64:$C$76,2,FALSE))," ")</f>
        <v xml:space="preserve"> </v>
      </c>
      <c r="K81" s="230" t="str">
        <f t="shared" si="9"/>
        <v xml:space="preserve"> </v>
      </c>
      <c r="L81" s="221" t="str">
        <f t="shared" si="10"/>
        <v>to be checked</v>
      </c>
      <c r="M81" s="222"/>
      <c r="N81" s="730"/>
      <c r="O81" s="730"/>
      <c r="P81" s="748"/>
      <c r="Q81" s="161"/>
      <c r="R81" s="161"/>
      <c r="S81" s="161"/>
      <c r="T81" s="161"/>
      <c r="U81" s="165"/>
      <c r="V81" s="165"/>
    </row>
    <row r="82" spans="1:22" ht="28.5" customHeight="1" x14ac:dyDescent="0.3">
      <c r="A82" s="265">
        <f t="shared" si="7"/>
        <v>79</v>
      </c>
      <c r="B82" s="323"/>
      <c r="C82" s="318"/>
      <c r="D82" s="318"/>
      <c r="E82" s="269"/>
      <c r="F82" s="318"/>
      <c r="G82" s="318"/>
      <c r="H82" s="325"/>
      <c r="I82" s="266" t="str">
        <f t="shared" si="8"/>
        <v xml:space="preserve"> </v>
      </c>
      <c r="J82" s="267" t="str">
        <f>IFERROR(H82/(VLOOKUP(G82,Summary!$A$64:$C$76,2,FALSE))," ")</f>
        <v xml:space="preserve"> </v>
      </c>
      <c r="K82" s="230" t="str">
        <f t="shared" si="9"/>
        <v xml:space="preserve"> </v>
      </c>
      <c r="L82" s="221" t="str">
        <f t="shared" si="10"/>
        <v>to be checked</v>
      </c>
      <c r="M82" s="222"/>
      <c r="N82" s="730"/>
      <c r="O82" s="730"/>
      <c r="P82" s="748"/>
      <c r="Q82" s="161"/>
      <c r="R82" s="161"/>
      <c r="S82" s="161"/>
      <c r="T82" s="161"/>
      <c r="U82" s="165"/>
      <c r="V82" s="165"/>
    </row>
    <row r="83" spans="1:22" ht="28.5" customHeight="1" x14ac:dyDescent="0.3">
      <c r="A83" s="265">
        <f t="shared" si="7"/>
        <v>80</v>
      </c>
      <c r="B83" s="323"/>
      <c r="C83" s="318"/>
      <c r="D83" s="318"/>
      <c r="E83" s="269"/>
      <c r="F83" s="318"/>
      <c r="G83" s="318"/>
      <c r="H83" s="325"/>
      <c r="I83" s="266" t="str">
        <f t="shared" si="8"/>
        <v xml:space="preserve"> </v>
      </c>
      <c r="J83" s="267" t="str">
        <f>IFERROR(H83/(VLOOKUP(G83,Summary!$A$64:$C$76,2,FALSE))," ")</f>
        <v xml:space="preserve"> </v>
      </c>
      <c r="K83" s="230" t="str">
        <f t="shared" si="9"/>
        <v xml:space="preserve"> </v>
      </c>
      <c r="L83" s="221" t="str">
        <f t="shared" si="10"/>
        <v>to be checked</v>
      </c>
      <c r="M83" s="222"/>
      <c r="N83" s="730"/>
      <c r="O83" s="730"/>
      <c r="P83" s="748"/>
      <c r="Q83" s="161"/>
      <c r="R83" s="161"/>
      <c r="S83" s="161"/>
      <c r="T83" s="161"/>
      <c r="U83" s="165"/>
      <c r="V83" s="165"/>
    </row>
    <row r="84" spans="1:22" ht="28.5" customHeight="1" x14ac:dyDescent="0.3">
      <c r="A84" s="265">
        <f t="shared" si="7"/>
        <v>81</v>
      </c>
      <c r="B84" s="323"/>
      <c r="C84" s="318"/>
      <c r="D84" s="318"/>
      <c r="E84" s="269"/>
      <c r="F84" s="318"/>
      <c r="G84" s="318"/>
      <c r="H84" s="325"/>
      <c r="I84" s="266" t="str">
        <f t="shared" si="8"/>
        <v xml:space="preserve"> </v>
      </c>
      <c r="J84" s="267" t="str">
        <f>IFERROR(H84/(VLOOKUP(G84,Summary!$A$64:$C$76,2,FALSE))," ")</f>
        <v xml:space="preserve"> </v>
      </c>
      <c r="K84" s="230" t="str">
        <f t="shared" si="9"/>
        <v xml:space="preserve"> </v>
      </c>
      <c r="L84" s="221" t="str">
        <f t="shared" si="10"/>
        <v>to be checked</v>
      </c>
      <c r="M84" s="222"/>
      <c r="N84" s="730"/>
      <c r="O84" s="730"/>
      <c r="P84" s="748"/>
      <c r="Q84" s="161"/>
      <c r="R84" s="161"/>
      <c r="S84" s="161"/>
      <c r="T84" s="161"/>
      <c r="U84" s="165"/>
      <c r="V84" s="165"/>
    </row>
    <row r="85" spans="1:22" ht="28.5" customHeight="1" x14ac:dyDescent="0.3">
      <c r="A85" s="265">
        <f t="shared" si="7"/>
        <v>82</v>
      </c>
      <c r="B85" s="323"/>
      <c r="C85" s="318"/>
      <c r="D85" s="318"/>
      <c r="E85" s="269"/>
      <c r="F85" s="318"/>
      <c r="G85" s="318"/>
      <c r="H85" s="325"/>
      <c r="I85" s="266" t="str">
        <f t="shared" si="8"/>
        <v xml:space="preserve"> </v>
      </c>
      <c r="J85" s="267" t="str">
        <f>IFERROR(H85/(VLOOKUP(G85,Summary!$A$64:$C$76,2,FALSE))," ")</f>
        <v xml:space="preserve"> </v>
      </c>
      <c r="K85" s="230" t="str">
        <f t="shared" si="9"/>
        <v xml:space="preserve"> </v>
      </c>
      <c r="L85" s="221" t="str">
        <f t="shared" si="10"/>
        <v>to be checked</v>
      </c>
      <c r="M85" s="222"/>
      <c r="N85" s="730"/>
      <c r="O85" s="730"/>
      <c r="P85" s="748"/>
      <c r="Q85" s="161"/>
      <c r="R85" s="161"/>
      <c r="S85" s="161"/>
      <c r="T85" s="161"/>
      <c r="U85" s="165"/>
      <c r="V85" s="165"/>
    </row>
    <row r="86" spans="1:22" ht="28.5" customHeight="1" x14ac:dyDescent="0.3">
      <c r="A86" s="265">
        <f t="shared" si="7"/>
        <v>83</v>
      </c>
      <c r="B86" s="323"/>
      <c r="C86" s="318"/>
      <c r="D86" s="318"/>
      <c r="E86" s="269"/>
      <c r="F86" s="318"/>
      <c r="G86" s="318"/>
      <c r="H86" s="325"/>
      <c r="I86" s="266" t="str">
        <f t="shared" si="8"/>
        <v xml:space="preserve"> </v>
      </c>
      <c r="J86" s="267" t="str">
        <f>IFERROR(H86/(VLOOKUP(G86,Summary!$A$64:$C$76,2,FALSE))," ")</f>
        <v xml:space="preserve"> </v>
      </c>
      <c r="K86" s="230" t="str">
        <f t="shared" si="9"/>
        <v xml:space="preserve"> </v>
      </c>
      <c r="L86" s="221" t="str">
        <f t="shared" si="10"/>
        <v>to be checked</v>
      </c>
      <c r="M86" s="222"/>
      <c r="N86" s="730"/>
      <c r="O86" s="730"/>
      <c r="P86" s="748"/>
      <c r="Q86" s="161"/>
      <c r="R86" s="161"/>
      <c r="S86" s="161"/>
      <c r="T86" s="161"/>
      <c r="U86" s="165"/>
      <c r="V86" s="165"/>
    </row>
    <row r="87" spans="1:22" ht="28.5" customHeight="1" x14ac:dyDescent="0.3">
      <c r="A87" s="265">
        <f t="shared" si="7"/>
        <v>84</v>
      </c>
      <c r="B87" s="323"/>
      <c r="C87" s="318"/>
      <c r="D87" s="318"/>
      <c r="E87" s="269"/>
      <c r="F87" s="318"/>
      <c r="G87" s="318"/>
      <c r="H87" s="325"/>
      <c r="I87" s="266" t="str">
        <f t="shared" si="8"/>
        <v xml:space="preserve"> </v>
      </c>
      <c r="J87" s="267" t="str">
        <f>IFERROR(H87/(VLOOKUP(G87,Summary!$A$64:$C$76,2,FALSE))," ")</f>
        <v xml:space="preserve"> </v>
      </c>
      <c r="K87" s="230" t="str">
        <f t="shared" si="9"/>
        <v xml:space="preserve"> </v>
      </c>
      <c r="L87" s="221" t="str">
        <f t="shared" si="10"/>
        <v>to be checked</v>
      </c>
      <c r="M87" s="222"/>
      <c r="N87" s="730"/>
      <c r="O87" s="730"/>
      <c r="P87" s="748"/>
      <c r="Q87" s="161"/>
      <c r="R87" s="161"/>
      <c r="S87" s="161"/>
      <c r="T87" s="161"/>
      <c r="U87" s="165"/>
      <c r="V87" s="165"/>
    </row>
    <row r="88" spans="1:22" ht="28.5" customHeight="1" x14ac:dyDescent="0.3">
      <c r="A88" s="265">
        <f t="shared" si="7"/>
        <v>85</v>
      </c>
      <c r="B88" s="323"/>
      <c r="C88" s="318"/>
      <c r="D88" s="318"/>
      <c r="E88" s="269"/>
      <c r="F88" s="318"/>
      <c r="G88" s="318"/>
      <c r="H88" s="325"/>
      <c r="I88" s="266" t="str">
        <f t="shared" si="8"/>
        <v xml:space="preserve"> </v>
      </c>
      <c r="J88" s="267" t="str">
        <f>IFERROR(H88/(VLOOKUP(G88,Summary!$A$64:$C$76,2,FALSE))," ")</f>
        <v xml:space="preserve"> </v>
      </c>
      <c r="K88" s="230" t="str">
        <f t="shared" si="9"/>
        <v xml:space="preserve"> </v>
      </c>
      <c r="L88" s="221" t="str">
        <f t="shared" si="10"/>
        <v>to be checked</v>
      </c>
      <c r="M88" s="222"/>
      <c r="N88" s="730"/>
      <c r="O88" s="730"/>
      <c r="P88" s="748"/>
      <c r="Q88" s="161"/>
      <c r="R88" s="161"/>
      <c r="S88" s="161"/>
      <c r="T88" s="161"/>
      <c r="U88" s="165"/>
      <c r="V88" s="165"/>
    </row>
    <row r="89" spans="1:22" ht="28.5" customHeight="1" x14ac:dyDescent="0.3">
      <c r="A89" s="265">
        <f t="shared" si="7"/>
        <v>86</v>
      </c>
      <c r="B89" s="323"/>
      <c r="C89" s="318"/>
      <c r="D89" s="318"/>
      <c r="E89" s="269"/>
      <c r="F89" s="318"/>
      <c r="G89" s="318"/>
      <c r="H89" s="325"/>
      <c r="I89" s="266" t="str">
        <f t="shared" si="8"/>
        <v xml:space="preserve"> </v>
      </c>
      <c r="J89" s="267" t="str">
        <f>IFERROR(H89/(VLOOKUP(G89,Summary!$A$64:$C$76,2,FALSE))," ")</f>
        <v xml:space="preserve"> </v>
      </c>
      <c r="K89" s="230" t="str">
        <f t="shared" si="9"/>
        <v xml:space="preserve"> </v>
      </c>
      <c r="L89" s="221" t="str">
        <f t="shared" si="10"/>
        <v>to be checked</v>
      </c>
      <c r="M89" s="222"/>
      <c r="N89" s="730"/>
      <c r="O89" s="730"/>
      <c r="P89" s="748"/>
      <c r="Q89" s="161"/>
      <c r="R89" s="161"/>
      <c r="S89" s="161"/>
      <c r="T89" s="161"/>
      <c r="U89" s="165"/>
      <c r="V89" s="165"/>
    </row>
    <row r="90" spans="1:22" ht="28.5" customHeight="1" x14ac:dyDescent="0.3">
      <c r="A90" s="265">
        <f t="shared" si="7"/>
        <v>87</v>
      </c>
      <c r="B90" s="323"/>
      <c r="C90" s="318"/>
      <c r="D90" s="318"/>
      <c r="E90" s="269"/>
      <c r="F90" s="318"/>
      <c r="G90" s="318"/>
      <c r="H90" s="325"/>
      <c r="I90" s="266" t="str">
        <f t="shared" si="8"/>
        <v xml:space="preserve"> </v>
      </c>
      <c r="J90" s="267" t="str">
        <f>IFERROR(H90/(VLOOKUP(G90,Summary!$A$64:$C$76,2,FALSE))," ")</f>
        <v xml:space="preserve"> </v>
      </c>
      <c r="K90" s="230" t="str">
        <f t="shared" si="9"/>
        <v xml:space="preserve"> </v>
      </c>
      <c r="L90" s="221" t="str">
        <f t="shared" si="10"/>
        <v>to be checked</v>
      </c>
      <c r="M90" s="222"/>
      <c r="N90" s="730"/>
      <c r="O90" s="730"/>
      <c r="P90" s="748"/>
      <c r="Q90" s="161"/>
      <c r="R90" s="161"/>
      <c r="S90" s="161"/>
      <c r="T90" s="161"/>
      <c r="U90" s="165"/>
      <c r="V90" s="165"/>
    </row>
    <row r="91" spans="1:22" ht="28.5" customHeight="1" x14ac:dyDescent="0.3">
      <c r="A91" s="265">
        <f t="shared" si="7"/>
        <v>88</v>
      </c>
      <c r="B91" s="323"/>
      <c r="C91" s="318"/>
      <c r="D91" s="318"/>
      <c r="E91" s="269"/>
      <c r="F91" s="318"/>
      <c r="G91" s="318"/>
      <c r="H91" s="325"/>
      <c r="I91" s="266" t="str">
        <f t="shared" si="8"/>
        <v xml:space="preserve"> </v>
      </c>
      <c r="J91" s="267" t="str">
        <f>IFERROR(H91/(VLOOKUP(G91,Summary!$A$64:$C$76,2,FALSE))," ")</f>
        <v xml:space="preserve"> </v>
      </c>
      <c r="K91" s="230" t="str">
        <f t="shared" si="9"/>
        <v xml:space="preserve"> </v>
      </c>
      <c r="L91" s="221" t="str">
        <f t="shared" si="10"/>
        <v>to be checked</v>
      </c>
      <c r="M91" s="222"/>
      <c r="N91" s="730"/>
      <c r="O91" s="730"/>
      <c r="P91" s="748"/>
      <c r="Q91" s="161"/>
      <c r="R91" s="161"/>
      <c r="S91" s="161"/>
      <c r="T91" s="161"/>
      <c r="U91" s="165"/>
      <c r="V91" s="165"/>
    </row>
    <row r="92" spans="1:22" ht="28.5" customHeight="1" x14ac:dyDescent="0.3">
      <c r="A92" s="265">
        <f t="shared" si="7"/>
        <v>89</v>
      </c>
      <c r="B92" s="323"/>
      <c r="C92" s="318"/>
      <c r="D92" s="318"/>
      <c r="E92" s="269"/>
      <c r="F92" s="318"/>
      <c r="G92" s="318"/>
      <c r="H92" s="325"/>
      <c r="I92" s="266" t="str">
        <f t="shared" si="8"/>
        <v xml:space="preserve"> </v>
      </c>
      <c r="J92" s="267" t="str">
        <f>IFERROR(H92/(VLOOKUP(G92,Summary!$A$64:$C$76,2,FALSE))," ")</f>
        <v xml:space="preserve"> </v>
      </c>
      <c r="K92" s="230" t="str">
        <f t="shared" si="9"/>
        <v xml:space="preserve"> </v>
      </c>
      <c r="L92" s="221" t="str">
        <f t="shared" si="10"/>
        <v>to be checked</v>
      </c>
      <c r="M92" s="222"/>
      <c r="N92" s="730"/>
      <c r="O92" s="730"/>
      <c r="P92" s="748"/>
      <c r="Q92" s="161"/>
      <c r="R92" s="161"/>
      <c r="S92" s="161"/>
      <c r="T92" s="161"/>
      <c r="U92" s="165"/>
      <c r="V92" s="165"/>
    </row>
    <row r="93" spans="1:22" ht="28.5" customHeight="1" x14ac:dyDescent="0.3">
      <c r="A93" s="265">
        <f t="shared" si="7"/>
        <v>90</v>
      </c>
      <c r="B93" s="323"/>
      <c r="C93" s="318"/>
      <c r="D93" s="318"/>
      <c r="E93" s="269"/>
      <c r="F93" s="318"/>
      <c r="G93" s="318"/>
      <c r="H93" s="325"/>
      <c r="I93" s="266" t="str">
        <f t="shared" si="8"/>
        <v xml:space="preserve"> </v>
      </c>
      <c r="J93" s="267" t="str">
        <f>IFERROR(H93/(VLOOKUP(G93,Summary!$A$64:$C$76,2,FALSE))," ")</f>
        <v xml:space="preserve"> </v>
      </c>
      <c r="K93" s="230" t="str">
        <f t="shared" si="9"/>
        <v xml:space="preserve"> </v>
      </c>
      <c r="L93" s="221" t="str">
        <f t="shared" si="10"/>
        <v>to be checked</v>
      </c>
      <c r="M93" s="222"/>
      <c r="N93" s="730"/>
      <c r="O93" s="730"/>
      <c r="P93" s="748"/>
      <c r="Q93" s="161"/>
      <c r="R93" s="161"/>
      <c r="S93" s="161"/>
      <c r="T93" s="161"/>
      <c r="U93" s="165"/>
      <c r="V93" s="165"/>
    </row>
    <row r="94" spans="1:22" ht="28.5" customHeight="1" x14ac:dyDescent="0.3">
      <c r="A94" s="265">
        <f t="shared" si="7"/>
        <v>91</v>
      </c>
      <c r="B94" s="323"/>
      <c r="C94" s="318"/>
      <c r="D94" s="318"/>
      <c r="E94" s="269"/>
      <c r="F94" s="318"/>
      <c r="G94" s="318"/>
      <c r="H94" s="325"/>
      <c r="I94" s="266" t="str">
        <f t="shared" si="8"/>
        <v xml:space="preserve"> </v>
      </c>
      <c r="J94" s="267" t="str">
        <f>IFERROR(H94/(VLOOKUP(G94,Summary!$A$64:$C$76,2,FALSE))," ")</f>
        <v xml:space="preserve"> </v>
      </c>
      <c r="K94" s="230" t="str">
        <f t="shared" si="9"/>
        <v xml:space="preserve"> </v>
      </c>
      <c r="L94" s="221" t="str">
        <f t="shared" si="10"/>
        <v>to be checked</v>
      </c>
      <c r="M94" s="222"/>
      <c r="N94" s="730"/>
      <c r="O94" s="730"/>
      <c r="P94" s="748"/>
      <c r="Q94" s="161"/>
      <c r="R94" s="161"/>
      <c r="S94" s="161"/>
      <c r="T94" s="161"/>
      <c r="U94" s="165"/>
      <c r="V94" s="165"/>
    </row>
    <row r="95" spans="1:22" ht="28.5" customHeight="1" x14ac:dyDescent="0.3">
      <c r="A95" s="265">
        <f t="shared" si="7"/>
        <v>92</v>
      </c>
      <c r="B95" s="323"/>
      <c r="C95" s="318"/>
      <c r="D95" s="318"/>
      <c r="E95" s="269"/>
      <c r="F95" s="318"/>
      <c r="G95" s="318"/>
      <c r="H95" s="325"/>
      <c r="I95" s="266" t="str">
        <f t="shared" si="8"/>
        <v xml:space="preserve"> </v>
      </c>
      <c r="J95" s="267" t="str">
        <f>IFERROR(H95/(VLOOKUP(G95,Summary!$A$64:$C$76,2,FALSE))," ")</f>
        <v xml:space="preserve"> </v>
      </c>
      <c r="K95" s="230" t="str">
        <f t="shared" si="9"/>
        <v xml:space="preserve"> </v>
      </c>
      <c r="L95" s="221" t="str">
        <f t="shared" si="10"/>
        <v>to be checked</v>
      </c>
      <c r="M95" s="222"/>
      <c r="N95" s="730"/>
      <c r="O95" s="730"/>
      <c r="P95" s="748"/>
      <c r="Q95" s="161"/>
      <c r="R95" s="161"/>
      <c r="S95" s="161"/>
      <c r="T95" s="161"/>
      <c r="U95" s="165"/>
      <c r="V95" s="165"/>
    </row>
    <row r="96" spans="1:22" ht="28.5" customHeight="1" x14ac:dyDescent="0.3">
      <c r="A96" s="265">
        <f t="shared" si="7"/>
        <v>93</v>
      </c>
      <c r="B96" s="323"/>
      <c r="C96" s="318"/>
      <c r="D96" s="318"/>
      <c r="E96" s="269"/>
      <c r="F96" s="318"/>
      <c r="G96" s="318"/>
      <c r="H96" s="325"/>
      <c r="I96" s="266" t="str">
        <f t="shared" si="8"/>
        <v xml:space="preserve"> </v>
      </c>
      <c r="J96" s="267" t="str">
        <f>IFERROR(H96/(VLOOKUP(G96,Summary!$A$64:$C$76,2,FALSE))," ")</f>
        <v xml:space="preserve"> </v>
      </c>
      <c r="K96" s="230" t="str">
        <f t="shared" si="9"/>
        <v xml:space="preserve"> </v>
      </c>
      <c r="L96" s="221" t="str">
        <f t="shared" si="10"/>
        <v>to be checked</v>
      </c>
      <c r="M96" s="222"/>
      <c r="N96" s="730"/>
      <c r="O96" s="730"/>
      <c r="P96" s="748"/>
      <c r="Q96" s="161"/>
      <c r="R96" s="161"/>
      <c r="S96" s="161"/>
      <c r="T96" s="161"/>
      <c r="U96" s="165"/>
      <c r="V96" s="165"/>
    </row>
    <row r="97" spans="1:22" ht="28.5" customHeight="1" x14ac:dyDescent="0.3">
      <c r="A97" s="265">
        <f t="shared" si="7"/>
        <v>94</v>
      </c>
      <c r="B97" s="323"/>
      <c r="C97" s="318"/>
      <c r="D97" s="318"/>
      <c r="E97" s="269"/>
      <c r="F97" s="318"/>
      <c r="G97" s="318"/>
      <c r="H97" s="325"/>
      <c r="I97" s="266" t="str">
        <f t="shared" si="8"/>
        <v xml:space="preserve"> </v>
      </c>
      <c r="J97" s="267" t="str">
        <f>IFERROR(H97/(VLOOKUP(G97,Summary!$A$64:$C$76,2,FALSE))," ")</f>
        <v xml:space="preserve"> </v>
      </c>
      <c r="K97" s="230" t="str">
        <f t="shared" si="9"/>
        <v xml:space="preserve"> </v>
      </c>
      <c r="L97" s="221" t="str">
        <f t="shared" si="10"/>
        <v>to be checked</v>
      </c>
      <c r="M97" s="222"/>
      <c r="N97" s="730"/>
      <c r="O97" s="730"/>
      <c r="P97" s="748"/>
      <c r="Q97" s="161"/>
      <c r="R97" s="161"/>
      <c r="S97" s="161"/>
      <c r="T97" s="161"/>
      <c r="U97" s="165"/>
      <c r="V97" s="165"/>
    </row>
    <row r="98" spans="1:22" ht="28.5" customHeight="1" x14ac:dyDescent="0.3">
      <c r="A98" s="265">
        <f t="shared" si="7"/>
        <v>95</v>
      </c>
      <c r="B98" s="323"/>
      <c r="C98" s="318"/>
      <c r="D98" s="318"/>
      <c r="E98" s="269"/>
      <c r="F98" s="318"/>
      <c r="G98" s="318"/>
      <c r="H98" s="325"/>
      <c r="I98" s="266" t="str">
        <f t="shared" si="8"/>
        <v xml:space="preserve"> </v>
      </c>
      <c r="J98" s="267" t="str">
        <f>IFERROR(H98/(VLOOKUP(G98,Summary!$A$64:$C$76,2,FALSE))," ")</f>
        <v xml:space="preserve"> </v>
      </c>
      <c r="K98" s="230" t="str">
        <f t="shared" si="9"/>
        <v xml:space="preserve"> </v>
      </c>
      <c r="L98" s="221" t="str">
        <f t="shared" si="10"/>
        <v>to be checked</v>
      </c>
      <c r="M98" s="222"/>
      <c r="N98" s="730"/>
      <c r="O98" s="730"/>
      <c r="P98" s="748"/>
      <c r="Q98" s="161"/>
      <c r="R98" s="161"/>
      <c r="S98" s="161"/>
      <c r="T98" s="161"/>
      <c r="U98" s="165"/>
      <c r="V98" s="165"/>
    </row>
    <row r="99" spans="1:22" ht="28.5" customHeight="1" x14ac:dyDescent="0.3">
      <c r="A99" s="265">
        <f t="shared" si="7"/>
        <v>96</v>
      </c>
      <c r="B99" s="323"/>
      <c r="C99" s="318"/>
      <c r="D99" s="318"/>
      <c r="E99" s="269"/>
      <c r="F99" s="318"/>
      <c r="G99" s="318"/>
      <c r="H99" s="325"/>
      <c r="I99" s="266" t="str">
        <f t="shared" si="8"/>
        <v xml:space="preserve"> </v>
      </c>
      <c r="J99" s="267" t="str">
        <f>IFERROR(H99/(VLOOKUP(G99,Summary!$A$64:$C$76,2,FALSE))," ")</f>
        <v xml:space="preserve"> </v>
      </c>
      <c r="K99" s="230" t="str">
        <f t="shared" si="9"/>
        <v xml:space="preserve"> </v>
      </c>
      <c r="L99" s="221" t="str">
        <f t="shared" si="10"/>
        <v>to be checked</v>
      </c>
      <c r="M99" s="222"/>
      <c r="N99" s="730"/>
      <c r="O99" s="730"/>
      <c r="P99" s="748"/>
      <c r="Q99" s="161"/>
      <c r="R99" s="161"/>
      <c r="S99" s="161"/>
      <c r="T99" s="161"/>
      <c r="U99" s="165"/>
      <c r="V99" s="165"/>
    </row>
    <row r="100" spans="1:22" ht="28.5" customHeight="1" x14ac:dyDescent="0.3">
      <c r="A100" s="265">
        <f t="shared" si="7"/>
        <v>97</v>
      </c>
      <c r="B100" s="323"/>
      <c r="C100" s="318"/>
      <c r="D100" s="318"/>
      <c r="E100" s="269"/>
      <c r="F100" s="318"/>
      <c r="G100" s="318"/>
      <c r="H100" s="325"/>
      <c r="I100" s="266" t="str">
        <f t="shared" si="8"/>
        <v xml:space="preserve"> </v>
      </c>
      <c r="J100" s="267" t="str">
        <f>IFERROR(H100/(VLOOKUP(G100,Summary!$A$64:$C$76,2,FALSE))," ")</f>
        <v xml:space="preserve"> </v>
      </c>
      <c r="K100" s="230" t="str">
        <f t="shared" si="9"/>
        <v xml:space="preserve"> </v>
      </c>
      <c r="L100" s="221" t="str">
        <f t="shared" si="10"/>
        <v>to be checked</v>
      </c>
      <c r="M100" s="222"/>
      <c r="N100" s="730"/>
      <c r="O100" s="730"/>
      <c r="P100" s="748"/>
      <c r="Q100" s="161"/>
      <c r="R100" s="161"/>
      <c r="S100" s="161"/>
      <c r="T100" s="161"/>
      <c r="U100" s="165"/>
      <c r="V100" s="165"/>
    </row>
    <row r="101" spans="1:22" ht="28.5" customHeight="1" x14ac:dyDescent="0.3">
      <c r="A101" s="265">
        <f t="shared" si="7"/>
        <v>98</v>
      </c>
      <c r="B101" s="323"/>
      <c r="C101" s="318"/>
      <c r="D101" s="318"/>
      <c r="E101" s="269"/>
      <c r="F101" s="318"/>
      <c r="G101" s="318"/>
      <c r="H101" s="325"/>
      <c r="I101" s="266" t="str">
        <f t="shared" si="8"/>
        <v xml:space="preserve"> </v>
      </c>
      <c r="J101" s="267" t="str">
        <f>IFERROR(H101/(VLOOKUP(G101,Summary!$A$64:$C$76,2,FALSE))," ")</f>
        <v xml:space="preserve"> </v>
      </c>
      <c r="K101" s="230" t="str">
        <f t="shared" si="9"/>
        <v xml:space="preserve"> </v>
      </c>
      <c r="L101" s="221" t="str">
        <f t="shared" si="10"/>
        <v>to be checked</v>
      </c>
      <c r="M101" s="222"/>
      <c r="N101" s="730"/>
      <c r="O101" s="730"/>
      <c r="P101" s="748"/>
      <c r="Q101" s="161"/>
      <c r="R101" s="161"/>
      <c r="S101" s="161"/>
      <c r="T101" s="161"/>
      <c r="U101" s="165"/>
      <c r="V101" s="165"/>
    </row>
    <row r="102" spans="1:22" ht="28.5" customHeight="1" x14ac:dyDescent="0.3">
      <c r="A102" s="265">
        <f t="shared" si="7"/>
        <v>99</v>
      </c>
      <c r="B102" s="323"/>
      <c r="C102" s="318"/>
      <c r="D102" s="318"/>
      <c r="E102" s="269"/>
      <c r="F102" s="318"/>
      <c r="G102" s="318"/>
      <c r="H102" s="325"/>
      <c r="I102" s="266" t="str">
        <f t="shared" si="8"/>
        <v xml:space="preserve"> </v>
      </c>
      <c r="J102" s="267" t="str">
        <f>IFERROR(H102/(VLOOKUP(G102,Summary!$A$64:$C$76,2,FALSE))," ")</f>
        <v xml:space="preserve"> </v>
      </c>
      <c r="K102" s="230" t="str">
        <f t="shared" si="9"/>
        <v xml:space="preserve"> </v>
      </c>
      <c r="L102" s="221" t="str">
        <f t="shared" si="10"/>
        <v>to be checked</v>
      </c>
      <c r="M102" s="222"/>
      <c r="N102" s="730"/>
      <c r="O102" s="730"/>
      <c r="P102" s="748"/>
      <c r="Q102" s="161"/>
      <c r="R102" s="161"/>
      <c r="S102" s="161"/>
      <c r="T102" s="161"/>
      <c r="U102" s="165"/>
      <c r="V102" s="165"/>
    </row>
    <row r="103" spans="1:22" ht="28.5" customHeight="1" x14ac:dyDescent="0.3">
      <c r="A103" s="265">
        <f t="shared" si="7"/>
        <v>100</v>
      </c>
      <c r="B103" s="323"/>
      <c r="C103" s="318"/>
      <c r="D103" s="318"/>
      <c r="E103" s="269"/>
      <c r="F103" s="318"/>
      <c r="G103" s="318"/>
      <c r="H103" s="325"/>
      <c r="I103" s="266" t="str">
        <f t="shared" si="8"/>
        <v xml:space="preserve"> </v>
      </c>
      <c r="J103" s="267" t="str">
        <f>IFERROR(H103/(VLOOKUP(G103,Summary!$A$64:$C$76,2,FALSE))," ")</f>
        <v xml:space="preserve"> </v>
      </c>
      <c r="K103" s="230" t="str">
        <f t="shared" si="9"/>
        <v xml:space="preserve"> </v>
      </c>
      <c r="L103" s="221" t="str">
        <f t="shared" si="10"/>
        <v>to be checked</v>
      </c>
      <c r="M103" s="222"/>
      <c r="N103" s="730"/>
      <c r="O103" s="730"/>
      <c r="P103" s="748"/>
      <c r="Q103" s="161"/>
      <c r="R103" s="161"/>
      <c r="S103" s="161"/>
      <c r="T103" s="161"/>
      <c r="U103" s="165"/>
      <c r="V103" s="165"/>
    </row>
    <row r="104" spans="1:22" ht="28.5" customHeight="1" x14ac:dyDescent="0.3">
      <c r="A104" s="265">
        <f t="shared" si="7"/>
        <v>101</v>
      </c>
      <c r="B104" s="323"/>
      <c r="C104" s="318"/>
      <c r="D104" s="318"/>
      <c r="E104" s="269"/>
      <c r="F104" s="318"/>
      <c r="G104" s="318"/>
      <c r="H104" s="325"/>
      <c r="I104" s="266" t="str">
        <f t="shared" si="8"/>
        <v xml:space="preserve"> </v>
      </c>
      <c r="J104" s="267" t="str">
        <f>IFERROR(H104/(VLOOKUP(G104,Summary!$A$64:$C$76,2,FALSE))," ")</f>
        <v xml:space="preserve"> </v>
      </c>
      <c r="K104" s="230" t="str">
        <f t="shared" si="9"/>
        <v xml:space="preserve"> </v>
      </c>
      <c r="L104" s="221" t="str">
        <f t="shared" si="10"/>
        <v>to be checked</v>
      </c>
      <c r="M104" s="222"/>
      <c r="N104" s="730"/>
      <c r="O104" s="730"/>
      <c r="P104" s="748"/>
      <c r="Q104" s="161"/>
      <c r="R104" s="161"/>
      <c r="S104" s="161"/>
      <c r="T104" s="161"/>
      <c r="U104" s="165"/>
      <c r="V104" s="165"/>
    </row>
    <row r="105" spans="1:22" ht="28.5" customHeight="1" x14ac:dyDescent="0.3">
      <c r="A105" s="265">
        <f t="shared" si="7"/>
        <v>102</v>
      </c>
      <c r="B105" s="323"/>
      <c r="C105" s="318"/>
      <c r="D105" s="318"/>
      <c r="E105" s="269"/>
      <c r="F105" s="318"/>
      <c r="G105" s="318"/>
      <c r="H105" s="325"/>
      <c r="I105" s="266" t="str">
        <f t="shared" si="8"/>
        <v xml:space="preserve"> </v>
      </c>
      <c r="J105" s="267" t="str">
        <f>IFERROR(H105/(VLOOKUP(G105,Summary!$A$64:$C$76,2,FALSE))," ")</f>
        <v xml:space="preserve"> </v>
      </c>
      <c r="K105" s="230" t="str">
        <f t="shared" si="9"/>
        <v xml:space="preserve"> </v>
      </c>
      <c r="L105" s="221" t="str">
        <f t="shared" si="10"/>
        <v>to be checked</v>
      </c>
      <c r="M105" s="222"/>
      <c r="N105" s="730"/>
      <c r="O105" s="730"/>
      <c r="P105" s="748"/>
      <c r="Q105" s="161"/>
      <c r="R105" s="161"/>
      <c r="S105" s="161"/>
      <c r="T105" s="161"/>
      <c r="U105" s="165"/>
      <c r="V105" s="165"/>
    </row>
    <row r="106" spans="1:22" ht="28.5" customHeight="1" x14ac:dyDescent="0.3">
      <c r="A106" s="265">
        <f t="shared" si="7"/>
        <v>103</v>
      </c>
      <c r="B106" s="323"/>
      <c r="C106" s="318"/>
      <c r="D106" s="318"/>
      <c r="E106" s="269"/>
      <c r="F106" s="318"/>
      <c r="G106" s="318"/>
      <c r="H106" s="325"/>
      <c r="I106" s="266" t="str">
        <f t="shared" si="8"/>
        <v xml:space="preserve"> </v>
      </c>
      <c r="J106" s="267" t="str">
        <f>IFERROR(H106/(VLOOKUP(G106,Summary!$A$64:$C$76,2,FALSE))," ")</f>
        <v xml:space="preserve"> </v>
      </c>
      <c r="K106" s="230" t="str">
        <f t="shared" si="9"/>
        <v xml:space="preserve"> </v>
      </c>
      <c r="L106" s="221" t="str">
        <f t="shared" si="10"/>
        <v>to be checked</v>
      </c>
      <c r="M106" s="222"/>
      <c r="N106" s="730"/>
      <c r="O106" s="730"/>
      <c r="P106" s="748"/>
      <c r="Q106" s="161"/>
      <c r="R106" s="161"/>
      <c r="S106" s="161"/>
      <c r="T106" s="161"/>
      <c r="U106" s="165"/>
      <c r="V106" s="165"/>
    </row>
    <row r="107" spans="1:22" ht="28.5" customHeight="1" x14ac:dyDescent="0.3">
      <c r="A107" s="265">
        <f t="shared" si="7"/>
        <v>104</v>
      </c>
      <c r="B107" s="323"/>
      <c r="C107" s="318"/>
      <c r="D107" s="318"/>
      <c r="E107" s="269"/>
      <c r="F107" s="318"/>
      <c r="G107" s="318"/>
      <c r="H107" s="325"/>
      <c r="I107" s="266" t="str">
        <f t="shared" si="8"/>
        <v xml:space="preserve"> </v>
      </c>
      <c r="J107" s="267" t="str">
        <f>IFERROR(H107/(VLOOKUP(G107,Summary!$A$64:$C$76,2,FALSE))," ")</f>
        <v xml:space="preserve"> </v>
      </c>
      <c r="K107" s="230" t="str">
        <f t="shared" si="9"/>
        <v xml:space="preserve"> </v>
      </c>
      <c r="L107" s="221" t="str">
        <f t="shared" si="10"/>
        <v>to be checked</v>
      </c>
      <c r="M107" s="222"/>
      <c r="N107" s="730"/>
      <c r="O107" s="730"/>
      <c r="P107" s="748"/>
      <c r="Q107" s="161"/>
      <c r="R107" s="161"/>
      <c r="S107" s="161"/>
      <c r="T107" s="161"/>
      <c r="U107" s="165"/>
      <c r="V107" s="165"/>
    </row>
    <row r="108" spans="1:22" ht="28.5" customHeight="1" x14ac:dyDescent="0.3">
      <c r="A108" s="265">
        <f t="shared" si="7"/>
        <v>105</v>
      </c>
      <c r="B108" s="323"/>
      <c r="C108" s="318"/>
      <c r="D108" s="318"/>
      <c r="E108" s="269"/>
      <c r="F108" s="318"/>
      <c r="G108" s="318"/>
      <c r="H108" s="325"/>
      <c r="I108" s="266" t="str">
        <f t="shared" si="8"/>
        <v xml:space="preserve"> </v>
      </c>
      <c r="J108" s="267" t="str">
        <f>IFERROR(H108/(VLOOKUP(G108,Summary!$A$64:$C$76,2,FALSE))," ")</f>
        <v xml:space="preserve"> </v>
      </c>
      <c r="K108" s="230" t="str">
        <f t="shared" si="9"/>
        <v xml:space="preserve"> </v>
      </c>
      <c r="L108" s="221" t="str">
        <f t="shared" si="10"/>
        <v>to be checked</v>
      </c>
      <c r="M108" s="222"/>
      <c r="N108" s="730"/>
      <c r="O108" s="730"/>
      <c r="P108" s="748"/>
      <c r="Q108" s="161"/>
      <c r="R108" s="161"/>
      <c r="S108" s="161"/>
      <c r="T108" s="161"/>
      <c r="U108" s="165"/>
      <c r="V108" s="165"/>
    </row>
    <row r="109" spans="1:22" ht="28.5" customHeight="1" x14ac:dyDescent="0.3">
      <c r="A109" s="265">
        <f t="shared" si="7"/>
        <v>106</v>
      </c>
      <c r="B109" s="323"/>
      <c r="C109" s="318"/>
      <c r="D109" s="318"/>
      <c r="E109" s="269"/>
      <c r="F109" s="318"/>
      <c r="G109" s="318"/>
      <c r="H109" s="325"/>
      <c r="I109" s="266" t="str">
        <f t="shared" si="8"/>
        <v xml:space="preserve"> </v>
      </c>
      <c r="J109" s="267" t="str">
        <f>IFERROR(H109/(VLOOKUP(G109,Summary!$A$64:$C$76,2,FALSE))," ")</f>
        <v xml:space="preserve"> </v>
      </c>
      <c r="K109" s="230" t="str">
        <f t="shared" si="9"/>
        <v xml:space="preserve"> </v>
      </c>
      <c r="L109" s="221" t="str">
        <f t="shared" si="10"/>
        <v>to be checked</v>
      </c>
      <c r="M109" s="222"/>
      <c r="N109" s="730"/>
      <c r="O109" s="730"/>
      <c r="P109" s="748"/>
      <c r="Q109" s="161"/>
      <c r="R109" s="161"/>
      <c r="S109" s="161"/>
      <c r="T109" s="161"/>
      <c r="U109" s="165"/>
      <c r="V109" s="165"/>
    </row>
    <row r="110" spans="1:22" ht="28.5" customHeight="1" x14ac:dyDescent="0.3">
      <c r="A110" s="265">
        <f t="shared" si="7"/>
        <v>107</v>
      </c>
      <c r="B110" s="323"/>
      <c r="C110" s="318"/>
      <c r="D110" s="318"/>
      <c r="E110" s="269"/>
      <c r="F110" s="318"/>
      <c r="G110" s="318"/>
      <c r="H110" s="325"/>
      <c r="I110" s="266" t="str">
        <f t="shared" si="8"/>
        <v xml:space="preserve"> </v>
      </c>
      <c r="J110" s="267" t="str">
        <f>IFERROR(H110/(VLOOKUP(G110,Summary!$A$64:$C$76,2,FALSE))," ")</f>
        <v xml:space="preserve"> </v>
      </c>
      <c r="K110" s="230" t="str">
        <f t="shared" si="9"/>
        <v xml:space="preserve"> </v>
      </c>
      <c r="L110" s="221" t="str">
        <f t="shared" si="10"/>
        <v>to be checked</v>
      </c>
      <c r="M110" s="222"/>
      <c r="N110" s="730"/>
      <c r="O110" s="730"/>
      <c r="P110" s="748"/>
      <c r="Q110" s="161"/>
      <c r="R110" s="161"/>
      <c r="S110" s="161"/>
      <c r="T110" s="161"/>
      <c r="U110" s="165"/>
      <c r="V110" s="165"/>
    </row>
    <row r="111" spans="1:22" ht="28.5" customHeight="1" x14ac:dyDescent="0.3">
      <c r="A111" s="265">
        <f t="shared" si="7"/>
        <v>108</v>
      </c>
      <c r="B111" s="323"/>
      <c r="C111" s="318"/>
      <c r="D111" s="318"/>
      <c r="E111" s="269"/>
      <c r="F111" s="318"/>
      <c r="G111" s="318"/>
      <c r="H111" s="325"/>
      <c r="I111" s="266" t="str">
        <f t="shared" si="8"/>
        <v xml:space="preserve"> </v>
      </c>
      <c r="J111" s="267" t="str">
        <f>IFERROR(H111/(VLOOKUP(G111,Summary!$A$64:$C$76,2,FALSE))," ")</f>
        <v xml:space="preserve"> </v>
      </c>
      <c r="K111" s="230" t="str">
        <f t="shared" si="9"/>
        <v xml:space="preserve"> </v>
      </c>
      <c r="L111" s="221" t="str">
        <f t="shared" si="10"/>
        <v>to be checked</v>
      </c>
      <c r="M111" s="222"/>
      <c r="N111" s="730"/>
      <c r="O111" s="730"/>
      <c r="P111" s="748"/>
      <c r="Q111" s="161"/>
      <c r="R111" s="161"/>
      <c r="S111" s="161"/>
      <c r="T111" s="161"/>
      <c r="U111" s="165"/>
      <c r="V111" s="165"/>
    </row>
    <row r="112" spans="1:22" ht="28.5" customHeight="1" x14ac:dyDescent="0.3">
      <c r="A112" s="265">
        <f t="shared" si="7"/>
        <v>109</v>
      </c>
      <c r="B112" s="323"/>
      <c r="C112" s="318"/>
      <c r="D112" s="318"/>
      <c r="E112" s="269"/>
      <c r="F112" s="318"/>
      <c r="G112" s="318"/>
      <c r="H112" s="325"/>
      <c r="I112" s="266" t="str">
        <f t="shared" si="8"/>
        <v xml:space="preserve"> </v>
      </c>
      <c r="J112" s="267" t="str">
        <f>IFERROR(H112/(VLOOKUP(G112,Summary!$A$64:$C$76,2,FALSE))," ")</f>
        <v xml:space="preserve"> </v>
      </c>
      <c r="K112" s="230" t="str">
        <f t="shared" si="9"/>
        <v xml:space="preserve"> </v>
      </c>
      <c r="L112" s="221" t="str">
        <f t="shared" si="10"/>
        <v>to be checked</v>
      </c>
      <c r="M112" s="222"/>
      <c r="N112" s="730"/>
      <c r="O112" s="730"/>
      <c r="P112" s="748"/>
      <c r="Q112" s="161"/>
      <c r="R112" s="161"/>
      <c r="S112" s="161"/>
      <c r="T112" s="161"/>
      <c r="U112" s="165"/>
      <c r="V112" s="165"/>
    </row>
    <row r="113" spans="1:22" ht="28.5" customHeight="1" x14ac:dyDescent="0.3">
      <c r="A113" s="265">
        <f t="shared" si="7"/>
        <v>110</v>
      </c>
      <c r="B113" s="323"/>
      <c r="C113" s="318"/>
      <c r="D113" s="318"/>
      <c r="E113" s="269"/>
      <c r="F113" s="318"/>
      <c r="G113" s="318"/>
      <c r="H113" s="325"/>
      <c r="I113" s="266" t="str">
        <f t="shared" si="8"/>
        <v xml:space="preserve"> </v>
      </c>
      <c r="J113" s="267" t="str">
        <f>IFERROR(H113/(VLOOKUP(G113,Summary!$A$64:$C$76,2,FALSE))," ")</f>
        <v xml:space="preserve"> </v>
      </c>
      <c r="K113" s="230" t="str">
        <f t="shared" si="9"/>
        <v xml:space="preserve"> </v>
      </c>
      <c r="L113" s="221" t="str">
        <f t="shared" si="10"/>
        <v>to be checked</v>
      </c>
      <c r="M113" s="222"/>
      <c r="N113" s="730"/>
      <c r="O113" s="730"/>
      <c r="P113" s="748"/>
      <c r="Q113" s="161"/>
      <c r="R113" s="161"/>
      <c r="S113" s="161"/>
      <c r="T113" s="161"/>
      <c r="U113" s="165"/>
      <c r="V113" s="165"/>
    </row>
    <row r="114" spans="1:22" ht="28.5" customHeight="1" x14ac:dyDescent="0.3">
      <c r="A114" s="265">
        <f t="shared" si="7"/>
        <v>111</v>
      </c>
      <c r="B114" s="323"/>
      <c r="C114" s="318"/>
      <c r="D114" s="318"/>
      <c r="E114" s="269"/>
      <c r="F114" s="318"/>
      <c r="G114" s="318"/>
      <c r="H114" s="325"/>
      <c r="I114" s="266" t="str">
        <f t="shared" si="8"/>
        <v xml:space="preserve"> </v>
      </c>
      <c r="J114" s="267" t="str">
        <f>IFERROR(H114/(VLOOKUP(G114,Summary!$A$64:$C$76,2,FALSE))," ")</f>
        <v xml:space="preserve"> </v>
      </c>
      <c r="K114" s="230" t="str">
        <f t="shared" si="9"/>
        <v xml:space="preserve"> </v>
      </c>
      <c r="L114" s="221" t="str">
        <f t="shared" si="10"/>
        <v>to be checked</v>
      </c>
      <c r="M114" s="222"/>
      <c r="N114" s="730"/>
      <c r="O114" s="730"/>
      <c r="P114" s="748"/>
      <c r="Q114" s="161"/>
      <c r="R114" s="161"/>
      <c r="S114" s="161"/>
      <c r="T114" s="161"/>
      <c r="U114" s="165"/>
      <c r="V114" s="165"/>
    </row>
    <row r="115" spans="1:22" ht="28.5" customHeight="1" x14ac:dyDescent="0.3">
      <c r="A115" s="265">
        <f t="shared" si="7"/>
        <v>112</v>
      </c>
      <c r="B115" s="323"/>
      <c r="C115" s="318"/>
      <c r="D115" s="318"/>
      <c r="E115" s="269"/>
      <c r="F115" s="318"/>
      <c r="G115" s="318"/>
      <c r="H115" s="325"/>
      <c r="I115" s="266" t="str">
        <f t="shared" si="8"/>
        <v xml:space="preserve"> </v>
      </c>
      <c r="J115" s="267" t="str">
        <f>IFERROR(H115/(VLOOKUP(G115,Summary!$A$64:$C$76,2,FALSE))," ")</f>
        <v xml:space="preserve"> </v>
      </c>
      <c r="K115" s="230" t="str">
        <f t="shared" si="9"/>
        <v xml:space="preserve"> </v>
      </c>
      <c r="L115" s="221" t="str">
        <f t="shared" si="10"/>
        <v>to be checked</v>
      </c>
      <c r="M115" s="222"/>
      <c r="N115" s="730"/>
      <c r="O115" s="730"/>
      <c r="P115" s="748"/>
      <c r="Q115" s="161"/>
      <c r="R115" s="161"/>
      <c r="S115" s="161"/>
      <c r="T115" s="161"/>
      <c r="U115" s="165"/>
      <c r="V115" s="165"/>
    </row>
    <row r="116" spans="1:22" ht="28.5" customHeight="1" x14ac:dyDescent="0.3">
      <c r="A116" s="265">
        <f t="shared" si="7"/>
        <v>113</v>
      </c>
      <c r="B116" s="323"/>
      <c r="C116" s="318"/>
      <c r="D116" s="318"/>
      <c r="E116" s="269"/>
      <c r="F116" s="318"/>
      <c r="G116" s="318"/>
      <c r="H116" s="325"/>
      <c r="I116" s="266" t="str">
        <f t="shared" si="8"/>
        <v xml:space="preserve"> </v>
      </c>
      <c r="J116" s="267" t="str">
        <f>IFERROR(H116/(VLOOKUP(G116,Summary!$A$64:$C$76,2,FALSE))," ")</f>
        <v xml:space="preserve"> </v>
      </c>
      <c r="K116" s="230" t="str">
        <f t="shared" si="9"/>
        <v xml:space="preserve"> </v>
      </c>
      <c r="L116" s="221" t="str">
        <f t="shared" si="10"/>
        <v>to be checked</v>
      </c>
      <c r="M116" s="222"/>
      <c r="N116" s="730"/>
      <c r="O116" s="730"/>
      <c r="P116" s="748"/>
      <c r="Q116" s="161"/>
      <c r="R116" s="161"/>
      <c r="S116" s="161"/>
      <c r="T116" s="161"/>
      <c r="U116" s="165"/>
      <c r="V116" s="165"/>
    </row>
    <row r="117" spans="1:22" ht="28.5" customHeight="1" x14ac:dyDescent="0.3">
      <c r="A117" s="265">
        <f t="shared" si="7"/>
        <v>114</v>
      </c>
      <c r="B117" s="323"/>
      <c r="C117" s="318"/>
      <c r="D117" s="318"/>
      <c r="E117" s="269"/>
      <c r="F117" s="318"/>
      <c r="G117" s="318"/>
      <c r="H117" s="325"/>
      <c r="I117" s="266" t="str">
        <f t="shared" si="8"/>
        <v xml:space="preserve"> </v>
      </c>
      <c r="J117" s="267" t="str">
        <f>IFERROR(H117/(VLOOKUP(G117,Summary!$A$64:$C$76,2,FALSE))," ")</f>
        <v xml:space="preserve"> </v>
      </c>
      <c r="K117" s="230" t="str">
        <f t="shared" si="9"/>
        <v xml:space="preserve"> </v>
      </c>
      <c r="L117" s="221" t="str">
        <f t="shared" si="10"/>
        <v>to be checked</v>
      </c>
      <c r="M117" s="222"/>
      <c r="N117" s="730"/>
      <c r="O117" s="730"/>
      <c r="P117" s="748"/>
      <c r="Q117" s="161"/>
      <c r="R117" s="161"/>
      <c r="S117" s="161"/>
      <c r="T117" s="161"/>
      <c r="U117" s="165"/>
      <c r="V117" s="165"/>
    </row>
    <row r="118" spans="1:22" ht="28.5" customHeight="1" x14ac:dyDescent="0.3">
      <c r="A118" s="265">
        <f t="shared" si="7"/>
        <v>115</v>
      </c>
      <c r="B118" s="323"/>
      <c r="C118" s="318"/>
      <c r="D118" s="318"/>
      <c r="E118" s="269"/>
      <c r="F118" s="318"/>
      <c r="G118" s="318"/>
      <c r="H118" s="325"/>
      <c r="I118" s="266" t="str">
        <f t="shared" si="8"/>
        <v xml:space="preserve"> </v>
      </c>
      <c r="J118" s="267" t="str">
        <f>IFERROR(H118/(VLOOKUP(G118,Summary!$A$64:$C$76,2,FALSE))," ")</f>
        <v xml:space="preserve"> </v>
      </c>
      <c r="K118" s="230" t="str">
        <f t="shared" si="9"/>
        <v xml:space="preserve"> </v>
      </c>
      <c r="L118" s="221" t="str">
        <f t="shared" si="10"/>
        <v>to be checked</v>
      </c>
      <c r="M118" s="222"/>
      <c r="N118" s="730"/>
      <c r="O118" s="730"/>
      <c r="P118" s="748"/>
      <c r="Q118" s="161"/>
      <c r="R118" s="161"/>
      <c r="S118" s="161"/>
      <c r="T118" s="161"/>
      <c r="U118" s="165"/>
      <c r="V118" s="165"/>
    </row>
    <row r="119" spans="1:22" ht="28.5" customHeight="1" x14ac:dyDescent="0.3">
      <c r="A119" s="265">
        <f t="shared" si="7"/>
        <v>116</v>
      </c>
      <c r="B119" s="323"/>
      <c r="C119" s="318"/>
      <c r="D119" s="318"/>
      <c r="E119" s="269"/>
      <c r="F119" s="318"/>
      <c r="G119" s="318"/>
      <c r="H119" s="325"/>
      <c r="I119" s="266" t="str">
        <f t="shared" si="8"/>
        <v xml:space="preserve"> </v>
      </c>
      <c r="J119" s="267" t="str">
        <f>IFERROR(H119/(VLOOKUP(G119,Summary!$A$64:$C$76,2,FALSE))," ")</f>
        <v xml:space="preserve"> </v>
      </c>
      <c r="K119" s="230" t="str">
        <f t="shared" si="9"/>
        <v xml:space="preserve"> </v>
      </c>
      <c r="L119" s="221" t="str">
        <f t="shared" si="10"/>
        <v>to be checked</v>
      </c>
      <c r="M119" s="222"/>
      <c r="N119" s="730"/>
      <c r="O119" s="730"/>
      <c r="P119" s="748"/>
      <c r="Q119" s="161"/>
      <c r="R119" s="161"/>
      <c r="S119" s="161"/>
      <c r="T119" s="161"/>
      <c r="U119" s="165"/>
      <c r="V119" s="165"/>
    </row>
    <row r="120" spans="1:22" ht="28.5" customHeight="1" x14ac:dyDescent="0.3">
      <c r="A120" s="265">
        <f t="shared" si="7"/>
        <v>117</v>
      </c>
      <c r="B120" s="323"/>
      <c r="C120" s="318"/>
      <c r="D120" s="318"/>
      <c r="E120" s="269"/>
      <c r="F120" s="318"/>
      <c r="G120" s="318"/>
      <c r="H120" s="325"/>
      <c r="I120" s="266" t="str">
        <f t="shared" si="8"/>
        <v xml:space="preserve"> </v>
      </c>
      <c r="J120" s="267" t="str">
        <f>IFERROR(H120/(VLOOKUP(G120,Summary!$A$64:$C$76,2,FALSE))," ")</f>
        <v xml:space="preserve"> </v>
      </c>
      <c r="K120" s="230" t="str">
        <f t="shared" si="9"/>
        <v xml:space="preserve"> </v>
      </c>
      <c r="L120" s="221" t="str">
        <f t="shared" si="10"/>
        <v>to be checked</v>
      </c>
      <c r="M120" s="222"/>
      <c r="N120" s="730"/>
      <c r="O120" s="730"/>
      <c r="P120" s="748"/>
      <c r="Q120" s="161"/>
      <c r="R120" s="161"/>
      <c r="S120" s="161"/>
      <c r="T120" s="161"/>
      <c r="U120" s="165"/>
      <c r="V120" s="165"/>
    </row>
    <row r="121" spans="1:22" ht="28.5" customHeight="1" x14ac:dyDescent="0.3">
      <c r="A121" s="265">
        <f t="shared" si="7"/>
        <v>118</v>
      </c>
      <c r="B121" s="323"/>
      <c r="C121" s="318"/>
      <c r="D121" s="318"/>
      <c r="E121" s="269"/>
      <c r="F121" s="318"/>
      <c r="G121" s="318"/>
      <c r="H121" s="325"/>
      <c r="I121" s="266" t="str">
        <f t="shared" si="8"/>
        <v xml:space="preserve"> </v>
      </c>
      <c r="J121" s="267" t="str">
        <f>IFERROR(H121/(VLOOKUP(G121,Summary!$A$64:$C$76,2,FALSE))," ")</f>
        <v xml:space="preserve"> </v>
      </c>
      <c r="K121" s="230" t="str">
        <f t="shared" si="9"/>
        <v xml:space="preserve"> </v>
      </c>
      <c r="L121" s="221" t="str">
        <f t="shared" si="10"/>
        <v>to be checked</v>
      </c>
      <c r="M121" s="222"/>
      <c r="N121" s="730"/>
      <c r="O121" s="730"/>
      <c r="P121" s="748"/>
      <c r="Q121" s="161"/>
      <c r="R121" s="161"/>
      <c r="S121" s="161"/>
      <c r="T121" s="161"/>
      <c r="U121" s="165"/>
      <c r="V121" s="165"/>
    </row>
    <row r="122" spans="1:22" ht="28.5" customHeight="1" x14ac:dyDescent="0.3">
      <c r="A122" s="265">
        <f t="shared" si="7"/>
        <v>119</v>
      </c>
      <c r="B122" s="323"/>
      <c r="C122" s="318"/>
      <c r="D122" s="318"/>
      <c r="E122" s="269"/>
      <c r="F122" s="318"/>
      <c r="G122" s="318"/>
      <c r="H122" s="325"/>
      <c r="I122" s="266" t="str">
        <f t="shared" si="8"/>
        <v xml:space="preserve"> </v>
      </c>
      <c r="J122" s="267" t="str">
        <f>IFERROR(H122/(VLOOKUP(G122,Summary!$A$64:$C$76,2,FALSE))," ")</f>
        <v xml:space="preserve"> </v>
      </c>
      <c r="K122" s="230" t="str">
        <f t="shared" si="9"/>
        <v xml:space="preserve"> </v>
      </c>
      <c r="L122" s="221" t="str">
        <f t="shared" si="10"/>
        <v>to be checked</v>
      </c>
      <c r="M122" s="222"/>
      <c r="N122" s="730"/>
      <c r="O122" s="730"/>
      <c r="P122" s="748"/>
      <c r="Q122" s="161"/>
      <c r="R122" s="161"/>
      <c r="S122" s="161"/>
      <c r="T122" s="161"/>
      <c r="U122" s="165"/>
      <c r="V122" s="165"/>
    </row>
    <row r="123" spans="1:22" ht="28.5" customHeight="1" x14ac:dyDescent="0.3">
      <c r="A123" s="265">
        <f t="shared" si="7"/>
        <v>120</v>
      </c>
      <c r="B123" s="323"/>
      <c r="C123" s="318"/>
      <c r="D123" s="318"/>
      <c r="E123" s="269"/>
      <c r="F123" s="318"/>
      <c r="G123" s="318"/>
      <c r="H123" s="325"/>
      <c r="I123" s="266" t="str">
        <f t="shared" si="8"/>
        <v xml:space="preserve"> </v>
      </c>
      <c r="J123" s="267" t="str">
        <f>IFERROR(H123/(VLOOKUP(G123,Summary!$A$64:$C$76,2,FALSE))," ")</f>
        <v xml:space="preserve"> </v>
      </c>
      <c r="K123" s="230" t="str">
        <f t="shared" si="9"/>
        <v xml:space="preserve"> </v>
      </c>
      <c r="L123" s="221" t="str">
        <f t="shared" si="10"/>
        <v>to be checked</v>
      </c>
      <c r="M123" s="222"/>
      <c r="N123" s="730"/>
      <c r="O123" s="730"/>
      <c r="P123" s="748"/>
      <c r="Q123" s="161"/>
      <c r="R123" s="161"/>
      <c r="S123" s="161"/>
      <c r="T123" s="161"/>
      <c r="U123" s="165"/>
      <c r="V123" s="165"/>
    </row>
    <row r="124" spans="1:22" ht="28.5" customHeight="1" x14ac:dyDescent="0.3">
      <c r="A124" s="265">
        <f t="shared" si="7"/>
        <v>121</v>
      </c>
      <c r="B124" s="323"/>
      <c r="C124" s="318"/>
      <c r="D124" s="318"/>
      <c r="E124" s="269"/>
      <c r="F124" s="318"/>
      <c r="G124" s="318"/>
      <c r="H124" s="325"/>
      <c r="I124" s="266" t="str">
        <f t="shared" si="8"/>
        <v xml:space="preserve"> </v>
      </c>
      <c r="J124" s="267" t="str">
        <f>IFERROR(H124/(VLOOKUP(G124,Summary!$A$64:$C$76,2,FALSE))," ")</f>
        <v xml:space="preserve"> </v>
      </c>
      <c r="K124" s="230" t="str">
        <f t="shared" si="9"/>
        <v xml:space="preserve"> </v>
      </c>
      <c r="L124" s="221" t="str">
        <f t="shared" si="10"/>
        <v>to be checked</v>
      </c>
      <c r="M124" s="222"/>
      <c r="N124" s="730"/>
      <c r="O124" s="730"/>
      <c r="P124" s="748"/>
      <c r="Q124" s="161"/>
      <c r="R124" s="161"/>
      <c r="S124" s="161"/>
      <c r="T124" s="161"/>
      <c r="U124" s="165"/>
      <c r="V124" s="165"/>
    </row>
    <row r="125" spans="1:22" ht="28.5" customHeight="1" x14ac:dyDescent="0.3">
      <c r="A125" s="265">
        <f t="shared" si="7"/>
        <v>122</v>
      </c>
      <c r="B125" s="323"/>
      <c r="C125" s="318"/>
      <c r="D125" s="318"/>
      <c r="E125" s="269"/>
      <c r="F125" s="318"/>
      <c r="G125" s="318"/>
      <c r="H125" s="325"/>
      <c r="I125" s="266" t="str">
        <f t="shared" si="8"/>
        <v xml:space="preserve"> </v>
      </c>
      <c r="J125" s="267" t="str">
        <f>IFERROR(H125/(VLOOKUP(G125,Summary!$A$64:$C$76,2,FALSE))," ")</f>
        <v xml:space="preserve"> </v>
      </c>
      <c r="K125" s="230" t="str">
        <f t="shared" si="9"/>
        <v xml:space="preserve"> </v>
      </c>
      <c r="L125" s="221" t="str">
        <f t="shared" si="10"/>
        <v>to be checked</v>
      </c>
      <c r="M125" s="222"/>
      <c r="N125" s="730"/>
      <c r="O125" s="730"/>
      <c r="P125" s="748"/>
      <c r="Q125" s="161"/>
      <c r="R125" s="161"/>
      <c r="S125" s="161"/>
      <c r="T125" s="161"/>
      <c r="U125" s="165"/>
      <c r="V125" s="165"/>
    </row>
    <row r="126" spans="1:22" ht="28.5" customHeight="1" x14ac:dyDescent="0.3">
      <c r="A126" s="265">
        <f t="shared" si="7"/>
        <v>123</v>
      </c>
      <c r="B126" s="323"/>
      <c r="C126" s="318"/>
      <c r="D126" s="318"/>
      <c r="E126" s="269"/>
      <c r="F126" s="318"/>
      <c r="G126" s="318"/>
      <c r="H126" s="325"/>
      <c r="I126" s="266" t="str">
        <f t="shared" si="8"/>
        <v xml:space="preserve"> </v>
      </c>
      <c r="J126" s="267" t="str">
        <f>IFERROR(H126/(VLOOKUP(G126,Summary!$A$64:$C$76,2,FALSE))," ")</f>
        <v xml:space="preserve"> </v>
      </c>
      <c r="K126" s="230" t="str">
        <f t="shared" si="9"/>
        <v xml:space="preserve"> </v>
      </c>
      <c r="L126" s="221" t="str">
        <f t="shared" si="10"/>
        <v>to be checked</v>
      </c>
      <c r="M126" s="222"/>
      <c r="N126" s="730"/>
      <c r="O126" s="730"/>
      <c r="P126" s="748"/>
      <c r="Q126" s="161"/>
      <c r="R126" s="161"/>
      <c r="S126" s="161"/>
      <c r="T126" s="161"/>
      <c r="U126" s="165"/>
      <c r="V126" s="165"/>
    </row>
    <row r="127" spans="1:22" ht="28.5" customHeight="1" x14ac:dyDescent="0.3">
      <c r="A127" s="265">
        <f t="shared" si="7"/>
        <v>124</v>
      </c>
      <c r="B127" s="323"/>
      <c r="C127" s="318"/>
      <c r="D127" s="318"/>
      <c r="E127" s="269"/>
      <c r="F127" s="318"/>
      <c r="G127" s="318"/>
      <c r="H127" s="325"/>
      <c r="I127" s="266" t="str">
        <f t="shared" si="8"/>
        <v xml:space="preserve"> </v>
      </c>
      <c r="J127" s="267" t="str">
        <f>IFERROR(H127/(VLOOKUP(G127,Summary!$A$64:$C$76,2,FALSE))," ")</f>
        <v xml:space="preserve"> </v>
      </c>
      <c r="K127" s="230" t="str">
        <f t="shared" si="9"/>
        <v xml:space="preserve"> </v>
      </c>
      <c r="L127" s="221" t="str">
        <f t="shared" si="10"/>
        <v>to be checked</v>
      </c>
      <c r="M127" s="222"/>
      <c r="N127" s="730"/>
      <c r="O127" s="730"/>
      <c r="P127" s="748"/>
      <c r="Q127" s="161"/>
      <c r="R127" s="161"/>
      <c r="S127" s="161"/>
      <c r="T127" s="161"/>
      <c r="U127" s="165"/>
      <c r="V127" s="165"/>
    </row>
    <row r="128" spans="1:22" ht="28.5" customHeight="1" x14ac:dyDescent="0.3">
      <c r="A128" s="265">
        <f t="shared" si="7"/>
        <v>125</v>
      </c>
      <c r="B128" s="323"/>
      <c r="C128" s="318"/>
      <c r="D128" s="318"/>
      <c r="E128" s="269"/>
      <c r="F128" s="318"/>
      <c r="G128" s="318"/>
      <c r="H128" s="325"/>
      <c r="I128" s="266" t="str">
        <f t="shared" si="8"/>
        <v xml:space="preserve"> </v>
      </c>
      <c r="J128" s="267" t="str">
        <f>IFERROR(H128/(VLOOKUP(G128,Summary!$A$64:$C$76,2,FALSE))," ")</f>
        <v xml:space="preserve"> </v>
      </c>
      <c r="K128" s="230" t="str">
        <f t="shared" si="9"/>
        <v xml:space="preserve"> </v>
      </c>
      <c r="L128" s="221" t="str">
        <f t="shared" si="10"/>
        <v>to be checked</v>
      </c>
      <c r="M128" s="222"/>
      <c r="N128" s="730"/>
      <c r="O128" s="730"/>
      <c r="P128" s="748"/>
      <c r="Q128" s="161"/>
      <c r="R128" s="161"/>
      <c r="S128" s="161"/>
      <c r="T128" s="161"/>
      <c r="U128" s="165"/>
      <c r="V128" s="165"/>
    </row>
    <row r="129" spans="1:22" ht="28.5" customHeight="1" x14ac:dyDescent="0.3">
      <c r="A129" s="265">
        <f t="shared" si="7"/>
        <v>126</v>
      </c>
      <c r="B129" s="323"/>
      <c r="C129" s="318"/>
      <c r="D129" s="318"/>
      <c r="E129" s="269"/>
      <c r="F129" s="318"/>
      <c r="G129" s="318"/>
      <c r="H129" s="325"/>
      <c r="I129" s="266" t="str">
        <f t="shared" si="8"/>
        <v xml:space="preserve"> </v>
      </c>
      <c r="J129" s="267" t="str">
        <f>IFERROR(H129/(VLOOKUP(G129,Summary!$A$64:$C$76,2,FALSE))," ")</f>
        <v xml:space="preserve"> </v>
      </c>
      <c r="K129" s="230" t="str">
        <f t="shared" si="9"/>
        <v xml:space="preserve"> </v>
      </c>
      <c r="L129" s="221" t="str">
        <f t="shared" si="10"/>
        <v>to be checked</v>
      </c>
      <c r="M129" s="222"/>
      <c r="N129" s="730"/>
      <c r="O129" s="730"/>
      <c r="P129" s="748"/>
      <c r="Q129" s="161"/>
      <c r="R129" s="161"/>
      <c r="S129" s="161"/>
      <c r="T129" s="161"/>
      <c r="U129" s="165"/>
      <c r="V129" s="165"/>
    </row>
    <row r="130" spans="1:22" ht="28.5" customHeight="1" x14ac:dyDescent="0.3">
      <c r="A130" s="265">
        <f t="shared" si="7"/>
        <v>127</v>
      </c>
      <c r="B130" s="323"/>
      <c r="C130" s="318"/>
      <c r="D130" s="318"/>
      <c r="E130" s="269"/>
      <c r="F130" s="318"/>
      <c r="G130" s="318"/>
      <c r="H130" s="325"/>
      <c r="I130" s="266" t="str">
        <f t="shared" si="8"/>
        <v xml:space="preserve"> </v>
      </c>
      <c r="J130" s="267" t="str">
        <f>IFERROR(H130/(VLOOKUP(G130,Summary!$A$64:$C$76,2,FALSE))," ")</f>
        <v xml:space="preserve"> </v>
      </c>
      <c r="K130" s="230" t="str">
        <f t="shared" si="9"/>
        <v xml:space="preserve"> </v>
      </c>
      <c r="L130" s="221" t="str">
        <f t="shared" si="10"/>
        <v>to be checked</v>
      </c>
      <c r="M130" s="222"/>
      <c r="N130" s="730"/>
      <c r="O130" s="730"/>
      <c r="P130" s="748"/>
      <c r="Q130" s="161"/>
      <c r="R130" s="161"/>
      <c r="S130" s="161"/>
      <c r="T130" s="161"/>
      <c r="U130" s="165"/>
      <c r="V130" s="165"/>
    </row>
    <row r="131" spans="1:22" ht="28.5" customHeight="1" x14ac:dyDescent="0.3">
      <c r="A131" s="265">
        <f t="shared" si="7"/>
        <v>128</v>
      </c>
      <c r="B131" s="323"/>
      <c r="C131" s="318"/>
      <c r="D131" s="318"/>
      <c r="E131" s="269"/>
      <c r="F131" s="318"/>
      <c r="G131" s="318"/>
      <c r="H131" s="325"/>
      <c r="I131" s="266" t="str">
        <f t="shared" si="8"/>
        <v xml:space="preserve"> </v>
      </c>
      <c r="J131" s="267" t="str">
        <f>IFERROR(H131/(VLOOKUP(G131,Summary!$A$64:$C$76,2,FALSE))," ")</f>
        <v xml:space="preserve"> </v>
      </c>
      <c r="K131" s="230" t="str">
        <f t="shared" si="9"/>
        <v xml:space="preserve"> </v>
      </c>
      <c r="L131" s="221" t="str">
        <f t="shared" si="10"/>
        <v>to be checked</v>
      </c>
      <c r="M131" s="222"/>
      <c r="N131" s="730"/>
      <c r="O131" s="730"/>
      <c r="P131" s="748"/>
      <c r="Q131" s="161"/>
      <c r="R131" s="161"/>
      <c r="S131" s="161"/>
      <c r="T131" s="161"/>
      <c r="U131" s="165"/>
      <c r="V131" s="165"/>
    </row>
    <row r="132" spans="1:22" ht="28.5" customHeight="1" x14ac:dyDescent="0.3">
      <c r="A132" s="265">
        <f t="shared" si="7"/>
        <v>129</v>
      </c>
      <c r="B132" s="323"/>
      <c r="C132" s="318"/>
      <c r="D132" s="318"/>
      <c r="E132" s="269"/>
      <c r="F132" s="318"/>
      <c r="G132" s="318"/>
      <c r="H132" s="325"/>
      <c r="I132" s="266" t="str">
        <f t="shared" si="8"/>
        <v xml:space="preserve"> </v>
      </c>
      <c r="J132" s="267" t="str">
        <f>IFERROR(H132/(VLOOKUP(G132,Summary!$A$64:$C$76,2,FALSE))," ")</f>
        <v xml:space="preserve"> </v>
      </c>
      <c r="K132" s="230" t="str">
        <f t="shared" si="9"/>
        <v xml:space="preserve"> </v>
      </c>
      <c r="L132" s="221" t="str">
        <f t="shared" si="10"/>
        <v>to be checked</v>
      </c>
      <c r="M132" s="222"/>
      <c r="N132" s="730"/>
      <c r="O132" s="730"/>
      <c r="P132" s="748"/>
      <c r="Q132" s="161"/>
      <c r="R132" s="161"/>
      <c r="S132" s="161"/>
      <c r="T132" s="161"/>
      <c r="U132" s="165"/>
      <c r="V132" s="165"/>
    </row>
    <row r="133" spans="1:22" ht="28.5" customHeight="1" x14ac:dyDescent="0.3">
      <c r="A133" s="265">
        <f t="shared" si="7"/>
        <v>130</v>
      </c>
      <c r="B133" s="323"/>
      <c r="C133" s="318"/>
      <c r="D133" s="318"/>
      <c r="E133" s="269"/>
      <c r="F133" s="318"/>
      <c r="G133" s="318"/>
      <c r="H133" s="325"/>
      <c r="I133" s="266" t="str">
        <f t="shared" si="8"/>
        <v xml:space="preserve"> </v>
      </c>
      <c r="J133" s="267" t="str">
        <f>IFERROR(H133/(VLOOKUP(G133,Summary!$A$64:$C$76,2,FALSE))," ")</f>
        <v xml:space="preserve"> </v>
      </c>
      <c r="K133" s="230" t="str">
        <f t="shared" si="9"/>
        <v xml:space="preserve"> </v>
      </c>
      <c r="L133" s="221" t="str">
        <f t="shared" si="10"/>
        <v>to be checked</v>
      </c>
      <c r="M133" s="222"/>
      <c r="N133" s="730"/>
      <c r="O133" s="730"/>
      <c r="P133" s="748"/>
      <c r="Q133" s="161"/>
      <c r="R133" s="161"/>
      <c r="S133" s="161"/>
      <c r="T133" s="161"/>
      <c r="U133" s="165"/>
      <c r="V133" s="165"/>
    </row>
    <row r="134" spans="1:22" ht="28.5" customHeight="1" x14ac:dyDescent="0.3">
      <c r="A134" s="265">
        <f t="shared" ref="A134:A197" si="11">+A133+1</f>
        <v>131</v>
      </c>
      <c r="B134" s="323"/>
      <c r="C134" s="318"/>
      <c r="D134" s="318"/>
      <c r="E134" s="269"/>
      <c r="F134" s="318"/>
      <c r="G134" s="318"/>
      <c r="H134" s="325"/>
      <c r="I134" s="266" t="str">
        <f t="shared" ref="I134:I197" si="12">IFERROR(+J134/F134," ")</f>
        <v xml:space="preserve"> </v>
      </c>
      <c r="J134" s="267" t="str">
        <f>IFERROR(H134/(VLOOKUP(G134,Summary!$A$64:$C$76,2,FALSE))," ")</f>
        <v xml:space="preserve"> </v>
      </c>
      <c r="K134" s="230" t="str">
        <f t="shared" ref="K134:K197" si="13">IF(H134=" ","Please fill all the fields in the row"," ")</f>
        <v xml:space="preserve"> </v>
      </c>
      <c r="L134" s="221" t="str">
        <f t="shared" ref="L134:L197" si="14">+IF(J134=0,"date not completed",IF(AND($R$2&lt;=E134,$T$2&gt;=E134),"ok","to be checked"))</f>
        <v>to be checked</v>
      </c>
      <c r="M134" s="222"/>
      <c r="N134" s="730"/>
      <c r="O134" s="730"/>
      <c r="P134" s="748"/>
      <c r="Q134" s="161"/>
      <c r="R134" s="161"/>
      <c r="S134" s="161"/>
      <c r="T134" s="161"/>
      <c r="U134" s="165"/>
      <c r="V134" s="165"/>
    </row>
    <row r="135" spans="1:22" ht="28.5" customHeight="1" x14ac:dyDescent="0.3">
      <c r="A135" s="265">
        <f t="shared" si="11"/>
        <v>132</v>
      </c>
      <c r="B135" s="323"/>
      <c r="C135" s="318"/>
      <c r="D135" s="318"/>
      <c r="E135" s="269"/>
      <c r="F135" s="318"/>
      <c r="G135" s="318"/>
      <c r="H135" s="325"/>
      <c r="I135" s="266" t="str">
        <f t="shared" si="12"/>
        <v xml:space="preserve"> </v>
      </c>
      <c r="J135" s="267" t="str">
        <f>IFERROR(H135/(VLOOKUP(G135,Summary!$A$64:$C$76,2,FALSE))," ")</f>
        <v xml:space="preserve"> </v>
      </c>
      <c r="K135" s="230" t="str">
        <f t="shared" si="13"/>
        <v xml:space="preserve"> </v>
      </c>
      <c r="L135" s="221" t="str">
        <f t="shared" si="14"/>
        <v>to be checked</v>
      </c>
      <c r="M135" s="222"/>
      <c r="N135" s="730"/>
      <c r="O135" s="730"/>
      <c r="P135" s="748"/>
      <c r="Q135" s="161"/>
      <c r="R135" s="161"/>
      <c r="S135" s="161"/>
      <c r="T135" s="161"/>
      <c r="U135" s="165"/>
      <c r="V135" s="165"/>
    </row>
    <row r="136" spans="1:22" ht="28.5" customHeight="1" x14ac:dyDescent="0.3">
      <c r="A136" s="265">
        <f t="shared" si="11"/>
        <v>133</v>
      </c>
      <c r="B136" s="323"/>
      <c r="C136" s="318"/>
      <c r="D136" s="318"/>
      <c r="E136" s="269"/>
      <c r="F136" s="318"/>
      <c r="G136" s="318"/>
      <c r="H136" s="325"/>
      <c r="I136" s="266" t="str">
        <f t="shared" si="12"/>
        <v xml:space="preserve"> </v>
      </c>
      <c r="J136" s="267" t="str">
        <f>IFERROR(H136/(VLOOKUP(G136,Summary!$A$64:$C$76,2,FALSE))," ")</f>
        <v xml:space="preserve"> </v>
      </c>
      <c r="K136" s="230" t="str">
        <f t="shared" si="13"/>
        <v xml:space="preserve"> </v>
      </c>
      <c r="L136" s="221" t="str">
        <f t="shared" si="14"/>
        <v>to be checked</v>
      </c>
      <c r="M136" s="222"/>
      <c r="N136" s="730"/>
      <c r="O136" s="730"/>
      <c r="P136" s="748"/>
      <c r="Q136" s="161"/>
      <c r="R136" s="161"/>
      <c r="S136" s="161"/>
      <c r="T136" s="161"/>
      <c r="U136" s="165"/>
      <c r="V136" s="165"/>
    </row>
    <row r="137" spans="1:22" ht="28.5" customHeight="1" x14ac:dyDescent="0.3">
      <c r="A137" s="265">
        <f t="shared" si="11"/>
        <v>134</v>
      </c>
      <c r="B137" s="323"/>
      <c r="C137" s="318"/>
      <c r="D137" s="318"/>
      <c r="E137" s="269"/>
      <c r="F137" s="318"/>
      <c r="G137" s="318"/>
      <c r="H137" s="325"/>
      <c r="I137" s="266" t="str">
        <f t="shared" si="12"/>
        <v xml:space="preserve"> </v>
      </c>
      <c r="J137" s="267" t="str">
        <f>IFERROR(H137/(VLOOKUP(G137,Summary!$A$64:$C$76,2,FALSE))," ")</f>
        <v xml:space="preserve"> </v>
      </c>
      <c r="K137" s="230" t="str">
        <f t="shared" si="13"/>
        <v xml:space="preserve"> </v>
      </c>
      <c r="L137" s="221" t="str">
        <f t="shared" si="14"/>
        <v>to be checked</v>
      </c>
      <c r="M137" s="222"/>
      <c r="N137" s="730"/>
      <c r="O137" s="730"/>
      <c r="P137" s="748"/>
      <c r="Q137" s="161"/>
      <c r="R137" s="161"/>
      <c r="S137" s="161"/>
      <c r="T137" s="161"/>
      <c r="U137" s="165"/>
      <c r="V137" s="165"/>
    </row>
    <row r="138" spans="1:22" ht="28.5" customHeight="1" x14ac:dyDescent="0.3">
      <c r="A138" s="265">
        <f t="shared" si="11"/>
        <v>135</v>
      </c>
      <c r="B138" s="323"/>
      <c r="C138" s="318"/>
      <c r="D138" s="318"/>
      <c r="E138" s="269"/>
      <c r="F138" s="318"/>
      <c r="G138" s="318"/>
      <c r="H138" s="325"/>
      <c r="I138" s="266" t="str">
        <f t="shared" si="12"/>
        <v xml:space="preserve"> </v>
      </c>
      <c r="J138" s="267" t="str">
        <f>IFERROR(H138/(VLOOKUP(G138,Summary!$A$64:$C$76,2,FALSE))," ")</f>
        <v xml:space="preserve"> </v>
      </c>
      <c r="K138" s="230" t="str">
        <f t="shared" si="13"/>
        <v xml:space="preserve"> </v>
      </c>
      <c r="L138" s="221" t="str">
        <f t="shared" si="14"/>
        <v>to be checked</v>
      </c>
      <c r="M138" s="222"/>
      <c r="N138" s="730"/>
      <c r="O138" s="730"/>
      <c r="P138" s="748"/>
      <c r="Q138" s="161"/>
      <c r="R138" s="161"/>
      <c r="S138" s="161"/>
      <c r="T138" s="161"/>
      <c r="U138" s="165"/>
      <c r="V138" s="165"/>
    </row>
    <row r="139" spans="1:22" ht="28.5" customHeight="1" x14ac:dyDescent="0.3">
      <c r="A139" s="265">
        <f t="shared" si="11"/>
        <v>136</v>
      </c>
      <c r="B139" s="323"/>
      <c r="C139" s="318"/>
      <c r="D139" s="318"/>
      <c r="E139" s="269"/>
      <c r="F139" s="318"/>
      <c r="G139" s="318"/>
      <c r="H139" s="325"/>
      <c r="I139" s="266" t="str">
        <f t="shared" si="12"/>
        <v xml:space="preserve"> </v>
      </c>
      <c r="J139" s="267" t="str">
        <f>IFERROR(H139/(VLOOKUP(G139,Summary!$A$64:$C$76,2,FALSE))," ")</f>
        <v xml:space="preserve"> </v>
      </c>
      <c r="K139" s="230" t="str">
        <f t="shared" si="13"/>
        <v xml:space="preserve"> </v>
      </c>
      <c r="L139" s="221" t="str">
        <f t="shared" si="14"/>
        <v>to be checked</v>
      </c>
      <c r="M139" s="222"/>
      <c r="N139" s="730"/>
      <c r="O139" s="730"/>
      <c r="P139" s="748"/>
      <c r="Q139" s="161"/>
      <c r="R139" s="161"/>
      <c r="S139" s="161"/>
      <c r="T139" s="161"/>
      <c r="U139" s="165"/>
      <c r="V139" s="165"/>
    </row>
    <row r="140" spans="1:22" ht="28.5" customHeight="1" x14ac:dyDescent="0.3">
      <c r="A140" s="265">
        <f t="shared" si="11"/>
        <v>137</v>
      </c>
      <c r="B140" s="323"/>
      <c r="C140" s="318"/>
      <c r="D140" s="318"/>
      <c r="E140" s="269"/>
      <c r="F140" s="318"/>
      <c r="G140" s="318"/>
      <c r="H140" s="325"/>
      <c r="I140" s="266" t="str">
        <f t="shared" si="12"/>
        <v xml:space="preserve"> </v>
      </c>
      <c r="J140" s="267" t="str">
        <f>IFERROR(H140/(VLOOKUP(G140,Summary!$A$64:$C$76,2,FALSE))," ")</f>
        <v xml:space="preserve"> </v>
      </c>
      <c r="K140" s="230" t="str">
        <f t="shared" si="13"/>
        <v xml:space="preserve"> </v>
      </c>
      <c r="L140" s="221" t="str">
        <f t="shared" si="14"/>
        <v>to be checked</v>
      </c>
      <c r="M140" s="222"/>
      <c r="N140" s="730"/>
      <c r="O140" s="730"/>
      <c r="P140" s="748"/>
      <c r="Q140" s="161"/>
      <c r="R140" s="161"/>
      <c r="S140" s="161"/>
      <c r="T140" s="161"/>
      <c r="U140" s="165"/>
      <c r="V140" s="165"/>
    </row>
    <row r="141" spans="1:22" ht="28.5" customHeight="1" x14ac:dyDescent="0.3">
      <c r="A141" s="265">
        <f t="shared" si="11"/>
        <v>138</v>
      </c>
      <c r="B141" s="323"/>
      <c r="C141" s="318"/>
      <c r="D141" s="318"/>
      <c r="E141" s="269"/>
      <c r="F141" s="318"/>
      <c r="G141" s="318"/>
      <c r="H141" s="325"/>
      <c r="I141" s="266" t="str">
        <f t="shared" si="12"/>
        <v xml:space="preserve"> </v>
      </c>
      <c r="J141" s="267" t="str">
        <f>IFERROR(H141/(VLOOKUP(G141,Summary!$A$64:$C$76,2,FALSE))," ")</f>
        <v xml:space="preserve"> </v>
      </c>
      <c r="K141" s="230" t="str">
        <f t="shared" si="13"/>
        <v xml:space="preserve"> </v>
      </c>
      <c r="L141" s="221" t="str">
        <f t="shared" si="14"/>
        <v>to be checked</v>
      </c>
      <c r="M141" s="222"/>
      <c r="N141" s="730"/>
      <c r="O141" s="730"/>
      <c r="P141" s="748"/>
      <c r="Q141" s="161"/>
      <c r="R141" s="161"/>
      <c r="S141" s="161"/>
      <c r="T141" s="161"/>
      <c r="U141" s="165"/>
      <c r="V141" s="165"/>
    </row>
    <row r="142" spans="1:22" ht="28.5" customHeight="1" x14ac:dyDescent="0.3">
      <c r="A142" s="265">
        <f t="shared" si="11"/>
        <v>139</v>
      </c>
      <c r="B142" s="323"/>
      <c r="C142" s="318"/>
      <c r="D142" s="318"/>
      <c r="E142" s="269"/>
      <c r="F142" s="318"/>
      <c r="G142" s="318"/>
      <c r="H142" s="325"/>
      <c r="I142" s="266" t="str">
        <f t="shared" si="12"/>
        <v xml:space="preserve"> </v>
      </c>
      <c r="J142" s="267" t="str">
        <f>IFERROR(H142/(VLOOKUP(G142,Summary!$A$64:$C$76,2,FALSE))," ")</f>
        <v xml:space="preserve"> </v>
      </c>
      <c r="K142" s="230" t="str">
        <f t="shared" si="13"/>
        <v xml:space="preserve"> </v>
      </c>
      <c r="L142" s="221" t="str">
        <f t="shared" si="14"/>
        <v>to be checked</v>
      </c>
      <c r="M142" s="222"/>
      <c r="N142" s="730"/>
      <c r="O142" s="730"/>
      <c r="P142" s="748"/>
      <c r="Q142" s="161"/>
      <c r="R142" s="161"/>
      <c r="S142" s="161"/>
      <c r="T142" s="161"/>
      <c r="U142" s="165"/>
      <c r="V142" s="165"/>
    </row>
    <row r="143" spans="1:22" ht="28.5" customHeight="1" x14ac:dyDescent="0.3">
      <c r="A143" s="265">
        <f t="shared" si="11"/>
        <v>140</v>
      </c>
      <c r="B143" s="323"/>
      <c r="C143" s="318"/>
      <c r="D143" s="318"/>
      <c r="E143" s="269"/>
      <c r="F143" s="318"/>
      <c r="G143" s="318"/>
      <c r="H143" s="325"/>
      <c r="I143" s="266" t="str">
        <f t="shared" si="12"/>
        <v xml:space="preserve"> </v>
      </c>
      <c r="J143" s="267" t="str">
        <f>IFERROR(H143/(VLOOKUP(G143,Summary!$A$64:$C$76,2,FALSE))," ")</f>
        <v xml:space="preserve"> </v>
      </c>
      <c r="K143" s="230" t="str">
        <f t="shared" si="13"/>
        <v xml:space="preserve"> </v>
      </c>
      <c r="L143" s="221" t="str">
        <f t="shared" si="14"/>
        <v>to be checked</v>
      </c>
      <c r="M143" s="222"/>
      <c r="N143" s="730"/>
      <c r="O143" s="730"/>
      <c r="P143" s="748"/>
      <c r="Q143" s="161"/>
      <c r="R143" s="161"/>
      <c r="S143" s="161"/>
      <c r="T143" s="161"/>
      <c r="U143" s="165"/>
      <c r="V143" s="165"/>
    </row>
    <row r="144" spans="1:22" ht="28.5" customHeight="1" x14ac:dyDescent="0.3">
      <c r="A144" s="265">
        <f t="shared" si="11"/>
        <v>141</v>
      </c>
      <c r="B144" s="323"/>
      <c r="C144" s="318"/>
      <c r="D144" s="318"/>
      <c r="E144" s="269"/>
      <c r="F144" s="318"/>
      <c r="G144" s="318"/>
      <c r="H144" s="325"/>
      <c r="I144" s="266" t="str">
        <f t="shared" si="12"/>
        <v xml:space="preserve"> </v>
      </c>
      <c r="J144" s="267" t="str">
        <f>IFERROR(H144/(VLOOKUP(G144,Summary!$A$64:$C$76,2,FALSE))," ")</f>
        <v xml:space="preserve"> </v>
      </c>
      <c r="K144" s="230" t="str">
        <f t="shared" si="13"/>
        <v xml:space="preserve"> </v>
      </c>
      <c r="L144" s="221" t="str">
        <f t="shared" si="14"/>
        <v>to be checked</v>
      </c>
      <c r="M144" s="222"/>
      <c r="N144" s="730"/>
      <c r="O144" s="730"/>
      <c r="P144" s="748"/>
      <c r="Q144" s="161"/>
      <c r="R144" s="161"/>
      <c r="S144" s="161"/>
      <c r="T144" s="161"/>
      <c r="U144" s="165"/>
      <c r="V144" s="165"/>
    </row>
    <row r="145" spans="1:22" ht="28.5" customHeight="1" x14ac:dyDescent="0.3">
      <c r="A145" s="265">
        <f t="shared" si="11"/>
        <v>142</v>
      </c>
      <c r="B145" s="323"/>
      <c r="C145" s="318"/>
      <c r="D145" s="318"/>
      <c r="E145" s="269"/>
      <c r="F145" s="318"/>
      <c r="G145" s="318"/>
      <c r="H145" s="325"/>
      <c r="I145" s="266" t="str">
        <f t="shared" si="12"/>
        <v xml:space="preserve"> </v>
      </c>
      <c r="J145" s="267" t="str">
        <f>IFERROR(H145/(VLOOKUP(G145,Summary!$A$64:$C$76,2,FALSE))," ")</f>
        <v xml:space="preserve"> </v>
      </c>
      <c r="K145" s="230" t="str">
        <f t="shared" si="13"/>
        <v xml:space="preserve"> </v>
      </c>
      <c r="L145" s="221" t="str">
        <f t="shared" si="14"/>
        <v>to be checked</v>
      </c>
      <c r="M145" s="222"/>
      <c r="N145" s="730"/>
      <c r="O145" s="730"/>
      <c r="P145" s="748"/>
      <c r="Q145" s="161"/>
      <c r="R145" s="161"/>
      <c r="S145" s="161"/>
      <c r="T145" s="161"/>
      <c r="U145" s="165"/>
      <c r="V145" s="165"/>
    </row>
    <row r="146" spans="1:22" ht="28.5" customHeight="1" x14ac:dyDescent="0.3">
      <c r="A146" s="265">
        <f t="shared" si="11"/>
        <v>143</v>
      </c>
      <c r="B146" s="323"/>
      <c r="C146" s="318"/>
      <c r="D146" s="318"/>
      <c r="E146" s="269"/>
      <c r="F146" s="318"/>
      <c r="G146" s="318"/>
      <c r="H146" s="325"/>
      <c r="I146" s="266" t="str">
        <f t="shared" si="12"/>
        <v xml:space="preserve"> </v>
      </c>
      <c r="J146" s="267" t="str">
        <f>IFERROR(H146/(VLOOKUP(G146,Summary!$A$64:$C$76,2,FALSE))," ")</f>
        <v xml:space="preserve"> </v>
      </c>
      <c r="K146" s="230" t="str">
        <f t="shared" si="13"/>
        <v xml:space="preserve"> </v>
      </c>
      <c r="L146" s="221" t="str">
        <f t="shared" si="14"/>
        <v>to be checked</v>
      </c>
      <c r="M146" s="222"/>
      <c r="N146" s="730"/>
      <c r="O146" s="730"/>
      <c r="P146" s="748"/>
      <c r="Q146" s="161"/>
      <c r="R146" s="161"/>
      <c r="S146" s="161"/>
      <c r="T146" s="161"/>
      <c r="U146" s="165"/>
      <c r="V146" s="165"/>
    </row>
    <row r="147" spans="1:22" ht="28.5" customHeight="1" x14ac:dyDescent="0.3">
      <c r="A147" s="265">
        <f t="shared" si="11"/>
        <v>144</v>
      </c>
      <c r="B147" s="323"/>
      <c r="C147" s="318"/>
      <c r="D147" s="318"/>
      <c r="E147" s="269"/>
      <c r="F147" s="318"/>
      <c r="G147" s="318"/>
      <c r="H147" s="325"/>
      <c r="I147" s="266" t="str">
        <f t="shared" si="12"/>
        <v xml:space="preserve"> </v>
      </c>
      <c r="J147" s="267" t="str">
        <f>IFERROR(H147/(VLOOKUP(G147,Summary!$A$64:$C$76,2,FALSE))," ")</f>
        <v xml:space="preserve"> </v>
      </c>
      <c r="K147" s="230" t="str">
        <f t="shared" si="13"/>
        <v xml:space="preserve"> </v>
      </c>
      <c r="L147" s="221" t="str">
        <f t="shared" si="14"/>
        <v>to be checked</v>
      </c>
      <c r="M147" s="222"/>
      <c r="N147" s="730"/>
      <c r="O147" s="730"/>
      <c r="P147" s="748"/>
      <c r="Q147" s="161"/>
      <c r="R147" s="161"/>
      <c r="S147" s="161"/>
      <c r="T147" s="161"/>
      <c r="U147" s="165"/>
      <c r="V147" s="165"/>
    </row>
    <row r="148" spans="1:22" ht="28.5" customHeight="1" x14ac:dyDescent="0.3">
      <c r="A148" s="265">
        <f t="shared" si="11"/>
        <v>145</v>
      </c>
      <c r="B148" s="323"/>
      <c r="C148" s="318"/>
      <c r="D148" s="318"/>
      <c r="E148" s="269"/>
      <c r="F148" s="318"/>
      <c r="G148" s="318"/>
      <c r="H148" s="325"/>
      <c r="I148" s="266" t="str">
        <f t="shared" si="12"/>
        <v xml:space="preserve"> </v>
      </c>
      <c r="J148" s="267" t="str">
        <f>IFERROR(H148/(VLOOKUP(G148,Summary!$A$64:$C$76,2,FALSE))," ")</f>
        <v xml:space="preserve"> </v>
      </c>
      <c r="K148" s="230" t="str">
        <f t="shared" si="13"/>
        <v xml:space="preserve"> </v>
      </c>
      <c r="L148" s="221" t="str">
        <f t="shared" si="14"/>
        <v>to be checked</v>
      </c>
      <c r="M148" s="222"/>
      <c r="N148" s="730"/>
      <c r="O148" s="730"/>
      <c r="P148" s="748"/>
      <c r="Q148" s="161"/>
      <c r="R148" s="161"/>
      <c r="S148" s="161"/>
      <c r="T148" s="161"/>
      <c r="U148" s="165"/>
      <c r="V148" s="165"/>
    </row>
    <row r="149" spans="1:22" ht="28.5" customHeight="1" x14ac:dyDescent="0.3">
      <c r="A149" s="265">
        <f t="shared" si="11"/>
        <v>146</v>
      </c>
      <c r="B149" s="323"/>
      <c r="C149" s="318"/>
      <c r="D149" s="318"/>
      <c r="E149" s="269"/>
      <c r="F149" s="318"/>
      <c r="G149" s="318"/>
      <c r="H149" s="325"/>
      <c r="I149" s="266" t="str">
        <f t="shared" si="12"/>
        <v xml:space="preserve"> </v>
      </c>
      <c r="J149" s="267" t="str">
        <f>IFERROR(H149/(VLOOKUP(G149,Summary!$A$64:$C$76,2,FALSE))," ")</f>
        <v xml:space="preserve"> </v>
      </c>
      <c r="K149" s="230" t="str">
        <f t="shared" si="13"/>
        <v xml:space="preserve"> </v>
      </c>
      <c r="L149" s="221" t="str">
        <f t="shared" si="14"/>
        <v>to be checked</v>
      </c>
      <c r="M149" s="222"/>
      <c r="N149" s="730"/>
      <c r="O149" s="730"/>
      <c r="P149" s="748"/>
      <c r="Q149" s="161"/>
      <c r="R149" s="161"/>
      <c r="S149" s="161"/>
      <c r="T149" s="161"/>
      <c r="U149" s="165"/>
      <c r="V149" s="165"/>
    </row>
    <row r="150" spans="1:22" ht="28.5" customHeight="1" x14ac:dyDescent="0.3">
      <c r="A150" s="265">
        <f t="shared" si="11"/>
        <v>147</v>
      </c>
      <c r="B150" s="323"/>
      <c r="C150" s="318"/>
      <c r="D150" s="318"/>
      <c r="E150" s="269"/>
      <c r="F150" s="318"/>
      <c r="G150" s="318"/>
      <c r="H150" s="325"/>
      <c r="I150" s="266" t="str">
        <f t="shared" si="12"/>
        <v xml:space="preserve"> </v>
      </c>
      <c r="J150" s="267" t="str">
        <f>IFERROR(H150/(VLOOKUP(G150,Summary!$A$64:$C$76,2,FALSE))," ")</f>
        <v xml:space="preserve"> </v>
      </c>
      <c r="K150" s="230" t="str">
        <f t="shared" si="13"/>
        <v xml:space="preserve"> </v>
      </c>
      <c r="L150" s="221" t="str">
        <f t="shared" si="14"/>
        <v>to be checked</v>
      </c>
      <c r="M150" s="222"/>
      <c r="N150" s="730"/>
      <c r="O150" s="730"/>
      <c r="P150" s="748"/>
      <c r="Q150" s="161"/>
      <c r="R150" s="161"/>
      <c r="S150" s="161"/>
      <c r="T150" s="161"/>
      <c r="U150" s="165"/>
      <c r="V150" s="165"/>
    </row>
    <row r="151" spans="1:22" ht="28.5" customHeight="1" x14ac:dyDescent="0.3">
      <c r="A151" s="265">
        <f t="shared" si="11"/>
        <v>148</v>
      </c>
      <c r="B151" s="323"/>
      <c r="C151" s="318"/>
      <c r="D151" s="318"/>
      <c r="E151" s="269"/>
      <c r="F151" s="318"/>
      <c r="G151" s="318"/>
      <c r="H151" s="325"/>
      <c r="I151" s="266" t="str">
        <f t="shared" si="12"/>
        <v xml:space="preserve"> </v>
      </c>
      <c r="J151" s="267" t="str">
        <f>IFERROR(H151/(VLOOKUP(G151,Summary!$A$64:$C$76,2,FALSE))," ")</f>
        <v xml:space="preserve"> </v>
      </c>
      <c r="K151" s="230" t="str">
        <f t="shared" si="13"/>
        <v xml:space="preserve"> </v>
      </c>
      <c r="L151" s="221" t="str">
        <f t="shared" si="14"/>
        <v>to be checked</v>
      </c>
      <c r="M151" s="222"/>
      <c r="N151" s="730"/>
      <c r="O151" s="730"/>
      <c r="P151" s="748"/>
      <c r="Q151" s="161"/>
      <c r="R151" s="161"/>
      <c r="S151" s="161"/>
      <c r="T151" s="161"/>
      <c r="U151" s="165"/>
      <c r="V151" s="165"/>
    </row>
    <row r="152" spans="1:22" ht="28.5" customHeight="1" x14ac:dyDescent="0.3">
      <c r="A152" s="265">
        <f t="shared" si="11"/>
        <v>149</v>
      </c>
      <c r="B152" s="323"/>
      <c r="C152" s="318"/>
      <c r="D152" s="318"/>
      <c r="E152" s="269"/>
      <c r="F152" s="318"/>
      <c r="G152" s="318"/>
      <c r="H152" s="325"/>
      <c r="I152" s="266" t="str">
        <f t="shared" si="12"/>
        <v xml:space="preserve"> </v>
      </c>
      <c r="J152" s="267" t="str">
        <f>IFERROR(H152/(VLOOKUP(G152,Summary!$A$64:$C$76,2,FALSE))," ")</f>
        <v xml:space="preserve"> </v>
      </c>
      <c r="K152" s="230" t="str">
        <f t="shared" si="13"/>
        <v xml:space="preserve"> </v>
      </c>
      <c r="L152" s="221" t="str">
        <f t="shared" si="14"/>
        <v>to be checked</v>
      </c>
      <c r="M152" s="222"/>
      <c r="N152" s="730"/>
      <c r="O152" s="730"/>
      <c r="P152" s="748"/>
      <c r="Q152" s="161"/>
      <c r="R152" s="161"/>
      <c r="S152" s="161"/>
      <c r="T152" s="161"/>
      <c r="U152" s="165"/>
      <c r="V152" s="165"/>
    </row>
    <row r="153" spans="1:22" ht="28.5" customHeight="1" x14ac:dyDescent="0.3">
      <c r="A153" s="265">
        <f t="shared" si="11"/>
        <v>150</v>
      </c>
      <c r="B153" s="323"/>
      <c r="C153" s="318"/>
      <c r="D153" s="318"/>
      <c r="E153" s="269"/>
      <c r="F153" s="318"/>
      <c r="G153" s="318"/>
      <c r="H153" s="325"/>
      <c r="I153" s="266" t="str">
        <f t="shared" si="12"/>
        <v xml:space="preserve"> </v>
      </c>
      <c r="J153" s="267" t="str">
        <f>IFERROR(H153/(VLOOKUP(G153,Summary!$A$64:$C$76,2,FALSE))," ")</f>
        <v xml:space="preserve"> </v>
      </c>
      <c r="K153" s="230" t="str">
        <f t="shared" si="13"/>
        <v xml:space="preserve"> </v>
      </c>
      <c r="L153" s="221" t="str">
        <f t="shared" si="14"/>
        <v>to be checked</v>
      </c>
      <c r="M153" s="222"/>
      <c r="N153" s="730"/>
      <c r="O153" s="730"/>
      <c r="P153" s="748"/>
      <c r="Q153" s="161"/>
      <c r="R153" s="161"/>
      <c r="S153" s="161"/>
      <c r="T153" s="161"/>
      <c r="U153" s="165"/>
      <c r="V153" s="165"/>
    </row>
    <row r="154" spans="1:22" ht="28.5" customHeight="1" x14ac:dyDescent="0.3">
      <c r="A154" s="265">
        <f t="shared" si="11"/>
        <v>151</v>
      </c>
      <c r="B154" s="323"/>
      <c r="C154" s="318"/>
      <c r="D154" s="318"/>
      <c r="E154" s="269"/>
      <c r="F154" s="318"/>
      <c r="G154" s="318"/>
      <c r="H154" s="325"/>
      <c r="I154" s="266" t="str">
        <f t="shared" si="12"/>
        <v xml:space="preserve"> </v>
      </c>
      <c r="J154" s="267" t="str">
        <f>IFERROR(H154/(VLOOKUP(G154,Summary!$A$64:$C$76,2,FALSE))," ")</f>
        <v xml:space="preserve"> </v>
      </c>
      <c r="K154" s="230" t="str">
        <f t="shared" si="13"/>
        <v xml:space="preserve"> </v>
      </c>
      <c r="L154" s="221" t="str">
        <f t="shared" si="14"/>
        <v>to be checked</v>
      </c>
      <c r="M154" s="222"/>
      <c r="N154" s="730"/>
      <c r="O154" s="730"/>
      <c r="P154" s="748"/>
      <c r="Q154" s="161"/>
      <c r="R154" s="161"/>
      <c r="S154" s="161"/>
      <c r="T154" s="161"/>
      <c r="U154" s="165"/>
      <c r="V154" s="165"/>
    </row>
    <row r="155" spans="1:22" ht="28.5" customHeight="1" x14ac:dyDescent="0.3">
      <c r="A155" s="265">
        <f t="shared" si="11"/>
        <v>152</v>
      </c>
      <c r="B155" s="323"/>
      <c r="C155" s="318"/>
      <c r="D155" s="318"/>
      <c r="E155" s="269"/>
      <c r="F155" s="318"/>
      <c r="G155" s="318"/>
      <c r="H155" s="325"/>
      <c r="I155" s="266" t="str">
        <f t="shared" si="12"/>
        <v xml:space="preserve"> </v>
      </c>
      <c r="J155" s="267" t="str">
        <f>IFERROR(H155/(VLOOKUP(G155,Summary!$A$64:$C$76,2,FALSE))," ")</f>
        <v xml:space="preserve"> </v>
      </c>
      <c r="K155" s="230" t="str">
        <f t="shared" si="13"/>
        <v xml:space="preserve"> </v>
      </c>
      <c r="L155" s="221" t="str">
        <f t="shared" si="14"/>
        <v>to be checked</v>
      </c>
      <c r="M155" s="222"/>
      <c r="N155" s="730"/>
      <c r="O155" s="730"/>
      <c r="P155" s="748"/>
      <c r="Q155" s="161"/>
      <c r="R155" s="161"/>
      <c r="S155" s="161"/>
      <c r="T155" s="161"/>
      <c r="U155" s="165"/>
      <c r="V155" s="165"/>
    </row>
    <row r="156" spans="1:22" ht="28.5" customHeight="1" x14ac:dyDescent="0.3">
      <c r="A156" s="265">
        <f t="shared" si="11"/>
        <v>153</v>
      </c>
      <c r="B156" s="323"/>
      <c r="C156" s="318"/>
      <c r="D156" s="318"/>
      <c r="E156" s="269"/>
      <c r="F156" s="318"/>
      <c r="G156" s="318"/>
      <c r="H156" s="325"/>
      <c r="I156" s="266" t="str">
        <f t="shared" si="12"/>
        <v xml:space="preserve"> </v>
      </c>
      <c r="J156" s="267" t="str">
        <f>IFERROR(H156/(VLOOKUP(G156,Summary!$A$64:$C$76,2,FALSE))," ")</f>
        <v xml:space="preserve"> </v>
      </c>
      <c r="K156" s="230" t="str">
        <f t="shared" si="13"/>
        <v xml:space="preserve"> </v>
      </c>
      <c r="L156" s="221" t="str">
        <f t="shared" si="14"/>
        <v>to be checked</v>
      </c>
      <c r="M156" s="222"/>
      <c r="N156" s="730"/>
      <c r="O156" s="730"/>
      <c r="P156" s="748"/>
      <c r="Q156" s="161"/>
      <c r="R156" s="161"/>
      <c r="S156" s="161"/>
      <c r="T156" s="161"/>
      <c r="U156" s="165"/>
      <c r="V156" s="165"/>
    </row>
    <row r="157" spans="1:22" ht="28.5" customHeight="1" x14ac:dyDescent="0.3">
      <c r="A157" s="265">
        <f t="shared" si="11"/>
        <v>154</v>
      </c>
      <c r="B157" s="323"/>
      <c r="C157" s="318"/>
      <c r="D157" s="318"/>
      <c r="E157" s="269"/>
      <c r="F157" s="318"/>
      <c r="G157" s="318"/>
      <c r="H157" s="325"/>
      <c r="I157" s="266" t="str">
        <f t="shared" si="12"/>
        <v xml:space="preserve"> </v>
      </c>
      <c r="J157" s="267" t="str">
        <f>IFERROR(H157/(VLOOKUP(G157,Summary!$A$64:$C$76,2,FALSE))," ")</f>
        <v xml:space="preserve"> </v>
      </c>
      <c r="K157" s="230" t="str">
        <f t="shared" si="13"/>
        <v xml:space="preserve"> </v>
      </c>
      <c r="L157" s="221" t="str">
        <f t="shared" si="14"/>
        <v>to be checked</v>
      </c>
      <c r="M157" s="222"/>
      <c r="N157" s="730"/>
      <c r="O157" s="730"/>
      <c r="P157" s="748"/>
      <c r="Q157" s="161"/>
      <c r="R157" s="161"/>
      <c r="S157" s="161"/>
      <c r="T157" s="161"/>
      <c r="U157" s="165"/>
      <c r="V157" s="165"/>
    </row>
    <row r="158" spans="1:22" ht="28.5" customHeight="1" x14ac:dyDescent="0.3">
      <c r="A158" s="265">
        <f t="shared" si="11"/>
        <v>155</v>
      </c>
      <c r="B158" s="323"/>
      <c r="C158" s="318"/>
      <c r="D158" s="318"/>
      <c r="E158" s="269"/>
      <c r="F158" s="318"/>
      <c r="G158" s="318"/>
      <c r="H158" s="325"/>
      <c r="I158" s="266" t="str">
        <f t="shared" si="12"/>
        <v xml:space="preserve"> </v>
      </c>
      <c r="J158" s="267" t="str">
        <f>IFERROR(H158/(VLOOKUP(G158,Summary!$A$64:$C$76,2,FALSE))," ")</f>
        <v xml:space="preserve"> </v>
      </c>
      <c r="K158" s="230" t="str">
        <f t="shared" si="13"/>
        <v xml:space="preserve"> </v>
      </c>
      <c r="L158" s="221" t="str">
        <f t="shared" si="14"/>
        <v>to be checked</v>
      </c>
      <c r="M158" s="222"/>
      <c r="N158" s="730"/>
      <c r="O158" s="730"/>
      <c r="P158" s="748"/>
      <c r="Q158" s="161"/>
      <c r="R158" s="161"/>
      <c r="S158" s="161"/>
      <c r="T158" s="161"/>
      <c r="U158" s="165"/>
      <c r="V158" s="165"/>
    </row>
    <row r="159" spans="1:22" ht="28.5" customHeight="1" x14ac:dyDescent="0.3">
      <c r="A159" s="265">
        <f t="shared" si="11"/>
        <v>156</v>
      </c>
      <c r="B159" s="323"/>
      <c r="C159" s="318"/>
      <c r="D159" s="318"/>
      <c r="E159" s="269"/>
      <c r="F159" s="318"/>
      <c r="G159" s="318"/>
      <c r="H159" s="325"/>
      <c r="I159" s="266" t="str">
        <f t="shared" si="12"/>
        <v xml:space="preserve"> </v>
      </c>
      <c r="J159" s="267" t="str">
        <f>IFERROR(H159/(VLOOKUP(G159,Summary!$A$64:$C$76,2,FALSE))," ")</f>
        <v xml:space="preserve"> </v>
      </c>
      <c r="K159" s="230" t="str">
        <f t="shared" si="13"/>
        <v xml:space="preserve"> </v>
      </c>
      <c r="L159" s="221" t="str">
        <f t="shared" si="14"/>
        <v>to be checked</v>
      </c>
      <c r="M159" s="222"/>
      <c r="N159" s="730"/>
      <c r="O159" s="730"/>
      <c r="P159" s="748"/>
      <c r="Q159" s="161"/>
      <c r="R159" s="161"/>
      <c r="S159" s="161"/>
      <c r="T159" s="161"/>
      <c r="U159" s="165"/>
      <c r="V159" s="165"/>
    </row>
    <row r="160" spans="1:22" ht="28.5" customHeight="1" x14ac:dyDescent="0.3">
      <c r="A160" s="265">
        <f t="shared" si="11"/>
        <v>157</v>
      </c>
      <c r="B160" s="323"/>
      <c r="C160" s="318"/>
      <c r="D160" s="318"/>
      <c r="E160" s="269"/>
      <c r="F160" s="318"/>
      <c r="G160" s="318"/>
      <c r="H160" s="325"/>
      <c r="I160" s="266" t="str">
        <f t="shared" si="12"/>
        <v xml:space="preserve"> </v>
      </c>
      <c r="J160" s="267" t="str">
        <f>IFERROR(H160/(VLOOKUP(G160,Summary!$A$64:$C$76,2,FALSE))," ")</f>
        <v xml:space="preserve"> </v>
      </c>
      <c r="K160" s="230" t="str">
        <f t="shared" si="13"/>
        <v xml:space="preserve"> </v>
      </c>
      <c r="L160" s="221" t="str">
        <f t="shared" si="14"/>
        <v>to be checked</v>
      </c>
      <c r="M160" s="222"/>
      <c r="N160" s="730"/>
      <c r="O160" s="730"/>
      <c r="P160" s="748"/>
      <c r="Q160" s="161"/>
      <c r="R160" s="161"/>
      <c r="S160" s="161"/>
      <c r="T160" s="161"/>
      <c r="U160" s="165"/>
      <c r="V160" s="165"/>
    </row>
    <row r="161" spans="1:22" ht="28.5" customHeight="1" x14ac:dyDescent="0.3">
      <c r="A161" s="265">
        <f t="shared" si="11"/>
        <v>158</v>
      </c>
      <c r="B161" s="323"/>
      <c r="C161" s="318"/>
      <c r="D161" s="318"/>
      <c r="E161" s="269"/>
      <c r="F161" s="318"/>
      <c r="G161" s="318"/>
      <c r="H161" s="325"/>
      <c r="I161" s="266" t="str">
        <f t="shared" si="12"/>
        <v xml:space="preserve"> </v>
      </c>
      <c r="J161" s="267" t="str">
        <f>IFERROR(H161/(VLOOKUP(G161,Summary!$A$64:$C$76,2,FALSE))," ")</f>
        <v xml:space="preserve"> </v>
      </c>
      <c r="K161" s="230" t="str">
        <f t="shared" si="13"/>
        <v xml:space="preserve"> </v>
      </c>
      <c r="L161" s="221" t="str">
        <f t="shared" si="14"/>
        <v>to be checked</v>
      </c>
      <c r="M161" s="222"/>
      <c r="N161" s="730"/>
      <c r="O161" s="730"/>
      <c r="P161" s="748"/>
      <c r="Q161" s="161"/>
      <c r="R161" s="161"/>
      <c r="S161" s="161"/>
      <c r="T161" s="161"/>
      <c r="U161" s="165"/>
      <c r="V161" s="165"/>
    </row>
    <row r="162" spans="1:22" ht="28.5" customHeight="1" x14ac:dyDescent="0.3">
      <c r="A162" s="265">
        <f t="shared" si="11"/>
        <v>159</v>
      </c>
      <c r="B162" s="323"/>
      <c r="C162" s="318"/>
      <c r="D162" s="318"/>
      <c r="E162" s="269"/>
      <c r="F162" s="318"/>
      <c r="G162" s="318"/>
      <c r="H162" s="325"/>
      <c r="I162" s="266" t="str">
        <f t="shared" si="12"/>
        <v xml:space="preserve"> </v>
      </c>
      <c r="J162" s="267" t="str">
        <f>IFERROR(H162/(VLOOKUP(G162,Summary!$A$64:$C$76,2,FALSE))," ")</f>
        <v xml:space="preserve"> </v>
      </c>
      <c r="K162" s="230" t="str">
        <f t="shared" si="13"/>
        <v xml:space="preserve"> </v>
      </c>
      <c r="L162" s="221" t="str">
        <f t="shared" si="14"/>
        <v>to be checked</v>
      </c>
      <c r="M162" s="222"/>
      <c r="N162" s="730"/>
      <c r="O162" s="730"/>
      <c r="P162" s="748"/>
      <c r="Q162" s="161"/>
      <c r="R162" s="161"/>
      <c r="S162" s="161"/>
      <c r="T162" s="161"/>
      <c r="U162" s="165"/>
      <c r="V162" s="165"/>
    </row>
    <row r="163" spans="1:22" ht="28.5" customHeight="1" x14ac:dyDescent="0.3">
      <c r="A163" s="265">
        <f t="shared" si="11"/>
        <v>160</v>
      </c>
      <c r="B163" s="323"/>
      <c r="C163" s="318"/>
      <c r="D163" s="318"/>
      <c r="E163" s="269"/>
      <c r="F163" s="318"/>
      <c r="G163" s="318"/>
      <c r="H163" s="325"/>
      <c r="I163" s="266" t="str">
        <f t="shared" si="12"/>
        <v xml:space="preserve"> </v>
      </c>
      <c r="J163" s="267" t="str">
        <f>IFERROR(H163/(VLOOKUP(G163,Summary!$A$64:$C$76,2,FALSE))," ")</f>
        <v xml:space="preserve"> </v>
      </c>
      <c r="K163" s="230" t="str">
        <f t="shared" si="13"/>
        <v xml:space="preserve"> </v>
      </c>
      <c r="L163" s="221" t="str">
        <f t="shared" si="14"/>
        <v>to be checked</v>
      </c>
      <c r="M163" s="222"/>
      <c r="N163" s="730"/>
      <c r="O163" s="730"/>
      <c r="P163" s="748"/>
      <c r="Q163" s="161"/>
      <c r="R163" s="161"/>
      <c r="S163" s="161"/>
      <c r="T163" s="161"/>
      <c r="U163" s="165"/>
      <c r="V163" s="165"/>
    </row>
    <row r="164" spans="1:22" ht="28.5" customHeight="1" x14ac:dyDescent="0.3">
      <c r="A164" s="265">
        <f t="shared" si="11"/>
        <v>161</v>
      </c>
      <c r="B164" s="323"/>
      <c r="C164" s="318"/>
      <c r="D164" s="318"/>
      <c r="E164" s="269"/>
      <c r="F164" s="318"/>
      <c r="G164" s="318"/>
      <c r="H164" s="325"/>
      <c r="I164" s="266" t="str">
        <f t="shared" si="12"/>
        <v xml:space="preserve"> </v>
      </c>
      <c r="J164" s="267" t="str">
        <f>IFERROR(H164/(VLOOKUP(G164,Summary!$A$64:$C$76,2,FALSE))," ")</f>
        <v xml:space="preserve"> </v>
      </c>
      <c r="K164" s="230" t="str">
        <f t="shared" si="13"/>
        <v xml:space="preserve"> </v>
      </c>
      <c r="L164" s="221" t="str">
        <f t="shared" si="14"/>
        <v>to be checked</v>
      </c>
      <c r="M164" s="222"/>
      <c r="N164" s="730"/>
      <c r="O164" s="730"/>
      <c r="P164" s="748"/>
      <c r="Q164" s="161"/>
      <c r="R164" s="161"/>
      <c r="S164" s="161"/>
      <c r="T164" s="161"/>
      <c r="U164" s="165"/>
      <c r="V164" s="165"/>
    </row>
    <row r="165" spans="1:22" ht="28.5" customHeight="1" x14ac:dyDescent="0.3">
      <c r="A165" s="265">
        <f t="shared" si="11"/>
        <v>162</v>
      </c>
      <c r="B165" s="323"/>
      <c r="C165" s="318"/>
      <c r="D165" s="318"/>
      <c r="E165" s="269"/>
      <c r="F165" s="318"/>
      <c r="G165" s="318"/>
      <c r="H165" s="325"/>
      <c r="I165" s="266" t="str">
        <f t="shared" si="12"/>
        <v xml:space="preserve"> </v>
      </c>
      <c r="J165" s="267" t="str">
        <f>IFERROR(H165/(VLOOKUP(G165,Summary!$A$64:$C$76,2,FALSE))," ")</f>
        <v xml:space="preserve"> </v>
      </c>
      <c r="K165" s="230" t="str">
        <f t="shared" si="13"/>
        <v xml:space="preserve"> </v>
      </c>
      <c r="L165" s="221" t="str">
        <f t="shared" si="14"/>
        <v>to be checked</v>
      </c>
      <c r="M165" s="222"/>
      <c r="N165" s="730"/>
      <c r="O165" s="730"/>
      <c r="P165" s="748"/>
      <c r="Q165" s="161"/>
      <c r="R165" s="161"/>
      <c r="S165" s="161"/>
      <c r="T165" s="161"/>
      <c r="U165" s="165"/>
      <c r="V165" s="165"/>
    </row>
    <row r="166" spans="1:22" ht="28.5" customHeight="1" x14ac:dyDescent="0.3">
      <c r="A166" s="265">
        <f t="shared" si="11"/>
        <v>163</v>
      </c>
      <c r="B166" s="323"/>
      <c r="C166" s="318"/>
      <c r="D166" s="318"/>
      <c r="E166" s="269"/>
      <c r="F166" s="318"/>
      <c r="G166" s="318"/>
      <c r="H166" s="325"/>
      <c r="I166" s="266" t="str">
        <f t="shared" si="12"/>
        <v xml:space="preserve"> </v>
      </c>
      <c r="J166" s="267" t="str">
        <f>IFERROR(H166/(VLOOKUP(G166,Summary!$A$64:$C$76,2,FALSE))," ")</f>
        <v xml:space="preserve"> </v>
      </c>
      <c r="K166" s="230" t="str">
        <f t="shared" si="13"/>
        <v xml:space="preserve"> </v>
      </c>
      <c r="L166" s="221" t="str">
        <f t="shared" si="14"/>
        <v>to be checked</v>
      </c>
      <c r="M166" s="222"/>
      <c r="N166" s="730"/>
      <c r="O166" s="730"/>
      <c r="P166" s="748"/>
      <c r="Q166" s="161"/>
      <c r="R166" s="161"/>
      <c r="S166" s="161"/>
      <c r="T166" s="161"/>
      <c r="U166" s="165"/>
      <c r="V166" s="165"/>
    </row>
    <row r="167" spans="1:22" ht="28.5" customHeight="1" x14ac:dyDescent="0.3">
      <c r="A167" s="265">
        <f t="shared" si="11"/>
        <v>164</v>
      </c>
      <c r="B167" s="323"/>
      <c r="C167" s="318"/>
      <c r="D167" s="318"/>
      <c r="E167" s="269"/>
      <c r="F167" s="318"/>
      <c r="G167" s="318"/>
      <c r="H167" s="325"/>
      <c r="I167" s="266" t="str">
        <f t="shared" si="12"/>
        <v xml:space="preserve"> </v>
      </c>
      <c r="J167" s="267" t="str">
        <f>IFERROR(H167/(VLOOKUP(G167,Summary!$A$64:$C$76,2,FALSE))," ")</f>
        <v xml:space="preserve"> </v>
      </c>
      <c r="K167" s="230" t="str">
        <f t="shared" si="13"/>
        <v xml:space="preserve"> </v>
      </c>
      <c r="L167" s="221" t="str">
        <f t="shared" si="14"/>
        <v>to be checked</v>
      </c>
      <c r="M167" s="222"/>
      <c r="N167" s="730"/>
      <c r="O167" s="730"/>
      <c r="P167" s="748"/>
      <c r="Q167" s="161"/>
      <c r="R167" s="161"/>
      <c r="S167" s="161"/>
      <c r="T167" s="161"/>
      <c r="U167" s="165"/>
      <c r="V167" s="165"/>
    </row>
    <row r="168" spans="1:22" ht="28.5" customHeight="1" x14ac:dyDescent="0.3">
      <c r="A168" s="265">
        <f t="shared" si="11"/>
        <v>165</v>
      </c>
      <c r="B168" s="323"/>
      <c r="C168" s="318"/>
      <c r="D168" s="318"/>
      <c r="E168" s="269"/>
      <c r="F168" s="318"/>
      <c r="G168" s="318"/>
      <c r="H168" s="325"/>
      <c r="I168" s="266" t="str">
        <f t="shared" si="12"/>
        <v xml:space="preserve"> </v>
      </c>
      <c r="J168" s="267" t="str">
        <f>IFERROR(H168/(VLOOKUP(G168,Summary!$A$64:$C$76,2,FALSE))," ")</f>
        <v xml:space="preserve"> </v>
      </c>
      <c r="K168" s="230" t="str">
        <f t="shared" si="13"/>
        <v xml:space="preserve"> </v>
      </c>
      <c r="L168" s="221" t="str">
        <f t="shared" si="14"/>
        <v>to be checked</v>
      </c>
      <c r="M168" s="222"/>
      <c r="N168" s="730"/>
      <c r="O168" s="730"/>
      <c r="P168" s="748"/>
      <c r="Q168" s="161"/>
      <c r="R168" s="161"/>
      <c r="S168" s="161"/>
      <c r="T168" s="161"/>
      <c r="U168" s="165"/>
      <c r="V168" s="165"/>
    </row>
    <row r="169" spans="1:22" ht="28.5" customHeight="1" x14ac:dyDescent="0.3">
      <c r="A169" s="265">
        <f t="shared" si="11"/>
        <v>166</v>
      </c>
      <c r="B169" s="323"/>
      <c r="C169" s="318"/>
      <c r="D169" s="318"/>
      <c r="E169" s="269"/>
      <c r="F169" s="318"/>
      <c r="G169" s="318"/>
      <c r="H169" s="325"/>
      <c r="I169" s="266" t="str">
        <f t="shared" si="12"/>
        <v xml:space="preserve"> </v>
      </c>
      <c r="J169" s="267" t="str">
        <f>IFERROR(H169/(VLOOKUP(G169,Summary!$A$64:$C$76,2,FALSE))," ")</f>
        <v xml:space="preserve"> </v>
      </c>
      <c r="K169" s="230" t="str">
        <f t="shared" si="13"/>
        <v xml:space="preserve"> </v>
      </c>
      <c r="L169" s="221" t="str">
        <f t="shared" si="14"/>
        <v>to be checked</v>
      </c>
      <c r="M169" s="222"/>
      <c r="N169" s="730"/>
      <c r="O169" s="730"/>
      <c r="P169" s="748"/>
      <c r="Q169" s="161"/>
      <c r="R169" s="161"/>
      <c r="S169" s="161"/>
      <c r="T169" s="161"/>
      <c r="U169" s="165"/>
      <c r="V169" s="165"/>
    </row>
    <row r="170" spans="1:22" ht="28.5" customHeight="1" x14ac:dyDescent="0.3">
      <c r="A170" s="265">
        <f t="shared" si="11"/>
        <v>167</v>
      </c>
      <c r="B170" s="323"/>
      <c r="C170" s="318"/>
      <c r="D170" s="318"/>
      <c r="E170" s="269"/>
      <c r="F170" s="318"/>
      <c r="G170" s="318"/>
      <c r="H170" s="325"/>
      <c r="I170" s="266" t="str">
        <f t="shared" si="12"/>
        <v xml:space="preserve"> </v>
      </c>
      <c r="J170" s="267" t="str">
        <f>IFERROR(H170/(VLOOKUP(G170,Summary!$A$64:$C$76,2,FALSE))," ")</f>
        <v xml:space="preserve"> </v>
      </c>
      <c r="K170" s="230" t="str">
        <f t="shared" si="13"/>
        <v xml:space="preserve"> </v>
      </c>
      <c r="L170" s="221" t="str">
        <f t="shared" si="14"/>
        <v>to be checked</v>
      </c>
      <c r="M170" s="222"/>
      <c r="N170" s="730"/>
      <c r="O170" s="730"/>
      <c r="P170" s="748"/>
      <c r="Q170" s="161"/>
      <c r="R170" s="161"/>
      <c r="S170" s="161"/>
      <c r="T170" s="161"/>
      <c r="U170" s="165"/>
      <c r="V170" s="165"/>
    </row>
    <row r="171" spans="1:22" ht="28.5" customHeight="1" x14ac:dyDescent="0.3">
      <c r="A171" s="265">
        <f t="shared" si="11"/>
        <v>168</v>
      </c>
      <c r="B171" s="323"/>
      <c r="C171" s="318"/>
      <c r="D171" s="318"/>
      <c r="E171" s="269"/>
      <c r="F171" s="318"/>
      <c r="G171" s="318"/>
      <c r="H171" s="325"/>
      <c r="I171" s="266" t="str">
        <f t="shared" si="12"/>
        <v xml:space="preserve"> </v>
      </c>
      <c r="J171" s="267" t="str">
        <f>IFERROR(H171/(VLOOKUP(G171,Summary!$A$64:$C$76,2,FALSE))," ")</f>
        <v xml:space="preserve"> </v>
      </c>
      <c r="K171" s="230" t="str">
        <f t="shared" si="13"/>
        <v xml:space="preserve"> </v>
      </c>
      <c r="L171" s="221" t="str">
        <f t="shared" si="14"/>
        <v>to be checked</v>
      </c>
      <c r="M171" s="222"/>
      <c r="N171" s="730"/>
      <c r="O171" s="730"/>
      <c r="P171" s="748"/>
      <c r="Q171" s="161"/>
      <c r="R171" s="161"/>
      <c r="S171" s="161"/>
      <c r="T171" s="161"/>
      <c r="U171" s="165"/>
      <c r="V171" s="165"/>
    </row>
    <row r="172" spans="1:22" ht="28.5" customHeight="1" x14ac:dyDescent="0.3">
      <c r="A172" s="265">
        <f t="shared" si="11"/>
        <v>169</v>
      </c>
      <c r="B172" s="323"/>
      <c r="C172" s="318"/>
      <c r="D172" s="318"/>
      <c r="E172" s="269"/>
      <c r="F172" s="318"/>
      <c r="G172" s="318"/>
      <c r="H172" s="325"/>
      <c r="I172" s="266" t="str">
        <f t="shared" si="12"/>
        <v xml:space="preserve"> </v>
      </c>
      <c r="J172" s="267" t="str">
        <f>IFERROR(H172/(VLOOKUP(G172,Summary!$A$64:$C$76,2,FALSE))," ")</f>
        <v xml:space="preserve"> </v>
      </c>
      <c r="K172" s="230" t="str">
        <f t="shared" si="13"/>
        <v xml:space="preserve"> </v>
      </c>
      <c r="L172" s="221" t="str">
        <f t="shared" si="14"/>
        <v>to be checked</v>
      </c>
      <c r="M172" s="222"/>
      <c r="N172" s="730"/>
      <c r="O172" s="730"/>
      <c r="P172" s="748"/>
      <c r="Q172" s="161"/>
      <c r="R172" s="161"/>
      <c r="S172" s="161"/>
      <c r="T172" s="161"/>
      <c r="U172" s="165"/>
      <c r="V172" s="165"/>
    </row>
    <row r="173" spans="1:22" ht="28.5" customHeight="1" x14ac:dyDescent="0.3">
      <c r="A173" s="265">
        <f t="shared" si="11"/>
        <v>170</v>
      </c>
      <c r="B173" s="323"/>
      <c r="C173" s="318"/>
      <c r="D173" s="318"/>
      <c r="E173" s="269"/>
      <c r="F173" s="318"/>
      <c r="G173" s="318"/>
      <c r="H173" s="325"/>
      <c r="I173" s="266" t="str">
        <f t="shared" si="12"/>
        <v xml:space="preserve"> </v>
      </c>
      <c r="J173" s="267" t="str">
        <f>IFERROR(H173/(VLOOKUP(G173,Summary!$A$64:$C$76,2,FALSE))," ")</f>
        <v xml:space="preserve"> </v>
      </c>
      <c r="K173" s="230" t="str">
        <f t="shared" si="13"/>
        <v xml:space="preserve"> </v>
      </c>
      <c r="L173" s="221" t="str">
        <f t="shared" si="14"/>
        <v>to be checked</v>
      </c>
      <c r="M173" s="222"/>
      <c r="N173" s="730"/>
      <c r="O173" s="730"/>
      <c r="P173" s="748"/>
      <c r="Q173" s="161"/>
      <c r="R173" s="161"/>
      <c r="S173" s="161"/>
      <c r="T173" s="161"/>
      <c r="U173" s="165"/>
      <c r="V173" s="165"/>
    </row>
    <row r="174" spans="1:22" ht="28.5" customHeight="1" x14ac:dyDescent="0.3">
      <c r="A174" s="265">
        <f t="shared" si="11"/>
        <v>171</v>
      </c>
      <c r="B174" s="323"/>
      <c r="C174" s="318"/>
      <c r="D174" s="318"/>
      <c r="E174" s="269"/>
      <c r="F174" s="318"/>
      <c r="G174" s="318"/>
      <c r="H174" s="325"/>
      <c r="I174" s="266" t="str">
        <f t="shared" si="12"/>
        <v xml:space="preserve"> </v>
      </c>
      <c r="J174" s="267" t="str">
        <f>IFERROR(H174/(VLOOKUP(G174,Summary!$A$64:$C$76,2,FALSE))," ")</f>
        <v xml:space="preserve"> </v>
      </c>
      <c r="K174" s="230" t="str">
        <f t="shared" si="13"/>
        <v xml:space="preserve"> </v>
      </c>
      <c r="L174" s="221" t="str">
        <f t="shared" si="14"/>
        <v>to be checked</v>
      </c>
      <c r="M174" s="222"/>
      <c r="N174" s="730"/>
      <c r="O174" s="730"/>
      <c r="P174" s="748"/>
      <c r="Q174" s="161"/>
      <c r="R174" s="161"/>
      <c r="S174" s="161"/>
      <c r="T174" s="161"/>
      <c r="U174" s="165"/>
      <c r="V174" s="165"/>
    </row>
    <row r="175" spans="1:22" ht="28.5" customHeight="1" x14ac:dyDescent="0.3">
      <c r="A175" s="265">
        <f t="shared" si="11"/>
        <v>172</v>
      </c>
      <c r="B175" s="323"/>
      <c r="C175" s="318"/>
      <c r="D175" s="318"/>
      <c r="E175" s="269"/>
      <c r="F175" s="318"/>
      <c r="G175" s="318"/>
      <c r="H175" s="325"/>
      <c r="I175" s="266" t="str">
        <f t="shared" si="12"/>
        <v xml:space="preserve"> </v>
      </c>
      <c r="J175" s="267" t="str">
        <f>IFERROR(H175/(VLOOKUP(G175,Summary!$A$64:$C$76,2,FALSE))," ")</f>
        <v xml:space="preserve"> </v>
      </c>
      <c r="K175" s="230" t="str">
        <f t="shared" si="13"/>
        <v xml:space="preserve"> </v>
      </c>
      <c r="L175" s="221" t="str">
        <f t="shared" si="14"/>
        <v>to be checked</v>
      </c>
      <c r="M175" s="222"/>
      <c r="N175" s="730"/>
      <c r="O175" s="730"/>
      <c r="P175" s="748"/>
      <c r="Q175" s="161"/>
      <c r="R175" s="161"/>
      <c r="S175" s="161"/>
      <c r="T175" s="161"/>
      <c r="U175" s="165"/>
      <c r="V175" s="165"/>
    </row>
    <row r="176" spans="1:22" ht="28.5" customHeight="1" x14ac:dyDescent="0.3">
      <c r="A176" s="265">
        <f t="shared" si="11"/>
        <v>173</v>
      </c>
      <c r="B176" s="323"/>
      <c r="C176" s="318"/>
      <c r="D176" s="318"/>
      <c r="E176" s="269"/>
      <c r="F176" s="318"/>
      <c r="G176" s="318"/>
      <c r="H176" s="325"/>
      <c r="I176" s="266" t="str">
        <f t="shared" si="12"/>
        <v xml:space="preserve"> </v>
      </c>
      <c r="J176" s="267" t="str">
        <f>IFERROR(H176/(VLOOKUP(G176,Summary!$A$64:$C$76,2,FALSE))," ")</f>
        <v xml:space="preserve"> </v>
      </c>
      <c r="K176" s="230" t="str">
        <f t="shared" si="13"/>
        <v xml:space="preserve"> </v>
      </c>
      <c r="L176" s="221" t="str">
        <f t="shared" si="14"/>
        <v>to be checked</v>
      </c>
      <c r="M176" s="222"/>
      <c r="N176" s="730"/>
      <c r="O176" s="730"/>
      <c r="P176" s="748"/>
      <c r="Q176" s="161"/>
      <c r="R176" s="161"/>
      <c r="S176" s="161"/>
      <c r="T176" s="161"/>
      <c r="U176" s="165"/>
      <c r="V176" s="165"/>
    </row>
    <row r="177" spans="1:22" ht="28.5" customHeight="1" x14ac:dyDescent="0.3">
      <c r="A177" s="265">
        <f t="shared" si="11"/>
        <v>174</v>
      </c>
      <c r="B177" s="323"/>
      <c r="C177" s="318"/>
      <c r="D177" s="318"/>
      <c r="E177" s="269"/>
      <c r="F177" s="318"/>
      <c r="G177" s="318"/>
      <c r="H177" s="325"/>
      <c r="I177" s="266" t="str">
        <f t="shared" si="12"/>
        <v xml:space="preserve"> </v>
      </c>
      <c r="J177" s="267" t="str">
        <f>IFERROR(H177/(VLOOKUP(G177,Summary!$A$64:$C$76,2,FALSE))," ")</f>
        <v xml:space="preserve"> </v>
      </c>
      <c r="K177" s="230" t="str">
        <f t="shared" si="13"/>
        <v xml:space="preserve"> </v>
      </c>
      <c r="L177" s="221" t="str">
        <f t="shared" si="14"/>
        <v>to be checked</v>
      </c>
      <c r="M177" s="222"/>
      <c r="N177" s="730"/>
      <c r="O177" s="730"/>
      <c r="P177" s="748"/>
      <c r="Q177" s="161"/>
      <c r="R177" s="161"/>
      <c r="S177" s="161"/>
      <c r="T177" s="161"/>
      <c r="U177" s="165"/>
      <c r="V177" s="165"/>
    </row>
    <row r="178" spans="1:22" ht="28.5" customHeight="1" x14ac:dyDescent="0.3">
      <c r="A178" s="265">
        <f t="shared" si="11"/>
        <v>175</v>
      </c>
      <c r="B178" s="323"/>
      <c r="C178" s="318"/>
      <c r="D178" s="318"/>
      <c r="E178" s="269"/>
      <c r="F178" s="318"/>
      <c r="G178" s="318"/>
      <c r="H178" s="325"/>
      <c r="I178" s="266" t="str">
        <f t="shared" si="12"/>
        <v xml:space="preserve"> </v>
      </c>
      <c r="J178" s="267" t="str">
        <f>IFERROR(H178/(VLOOKUP(G178,Summary!$A$64:$C$76,2,FALSE))," ")</f>
        <v xml:space="preserve"> </v>
      </c>
      <c r="K178" s="230" t="str">
        <f t="shared" si="13"/>
        <v xml:space="preserve"> </v>
      </c>
      <c r="L178" s="221" t="str">
        <f t="shared" si="14"/>
        <v>to be checked</v>
      </c>
      <c r="M178" s="222"/>
      <c r="N178" s="730"/>
      <c r="O178" s="730"/>
      <c r="P178" s="748"/>
      <c r="Q178" s="161"/>
      <c r="R178" s="161"/>
      <c r="S178" s="161"/>
      <c r="T178" s="161"/>
      <c r="U178" s="165"/>
      <c r="V178" s="165"/>
    </row>
    <row r="179" spans="1:22" ht="28.5" customHeight="1" x14ac:dyDescent="0.3">
      <c r="A179" s="265">
        <f t="shared" si="11"/>
        <v>176</v>
      </c>
      <c r="B179" s="323"/>
      <c r="C179" s="318"/>
      <c r="D179" s="318"/>
      <c r="E179" s="269"/>
      <c r="F179" s="318"/>
      <c r="G179" s="318"/>
      <c r="H179" s="325"/>
      <c r="I179" s="266" t="str">
        <f t="shared" si="12"/>
        <v xml:space="preserve"> </v>
      </c>
      <c r="J179" s="267" t="str">
        <f>IFERROR(H179/(VLOOKUP(G179,Summary!$A$64:$C$76,2,FALSE))," ")</f>
        <v xml:space="preserve"> </v>
      </c>
      <c r="K179" s="230" t="str">
        <f t="shared" si="13"/>
        <v xml:space="preserve"> </v>
      </c>
      <c r="L179" s="221" t="str">
        <f t="shared" si="14"/>
        <v>to be checked</v>
      </c>
      <c r="M179" s="222"/>
      <c r="N179" s="730"/>
      <c r="O179" s="730"/>
      <c r="P179" s="748"/>
      <c r="Q179" s="161"/>
      <c r="R179" s="161"/>
      <c r="S179" s="161"/>
      <c r="T179" s="161"/>
      <c r="U179" s="165"/>
      <c r="V179" s="165"/>
    </row>
    <row r="180" spans="1:22" ht="28.5" customHeight="1" x14ac:dyDescent="0.3">
      <c r="A180" s="265">
        <f t="shared" si="11"/>
        <v>177</v>
      </c>
      <c r="B180" s="323"/>
      <c r="C180" s="318"/>
      <c r="D180" s="318"/>
      <c r="E180" s="269"/>
      <c r="F180" s="318"/>
      <c r="G180" s="318"/>
      <c r="H180" s="325"/>
      <c r="I180" s="266" t="str">
        <f t="shared" si="12"/>
        <v xml:space="preserve"> </v>
      </c>
      <c r="J180" s="267" t="str">
        <f>IFERROR(H180/(VLOOKUP(G180,Summary!$A$64:$C$76,2,FALSE))," ")</f>
        <v xml:space="preserve"> </v>
      </c>
      <c r="K180" s="230" t="str">
        <f t="shared" si="13"/>
        <v xml:space="preserve"> </v>
      </c>
      <c r="L180" s="221" t="str">
        <f t="shared" si="14"/>
        <v>to be checked</v>
      </c>
      <c r="M180" s="222"/>
      <c r="N180" s="730"/>
      <c r="O180" s="730"/>
      <c r="P180" s="748"/>
      <c r="Q180" s="161"/>
      <c r="R180" s="161"/>
      <c r="S180" s="161"/>
      <c r="T180" s="161"/>
      <c r="U180" s="165"/>
      <c r="V180" s="165"/>
    </row>
    <row r="181" spans="1:22" ht="28.5" customHeight="1" x14ac:dyDescent="0.3">
      <c r="A181" s="265">
        <f t="shared" si="11"/>
        <v>178</v>
      </c>
      <c r="B181" s="323"/>
      <c r="C181" s="318"/>
      <c r="D181" s="318"/>
      <c r="E181" s="269"/>
      <c r="F181" s="318"/>
      <c r="G181" s="318"/>
      <c r="H181" s="325"/>
      <c r="I181" s="266" t="str">
        <f t="shared" si="12"/>
        <v xml:space="preserve"> </v>
      </c>
      <c r="J181" s="267" t="str">
        <f>IFERROR(H181/(VLOOKUP(G181,Summary!$A$64:$C$76,2,FALSE))," ")</f>
        <v xml:space="preserve"> </v>
      </c>
      <c r="K181" s="230" t="str">
        <f t="shared" si="13"/>
        <v xml:space="preserve"> </v>
      </c>
      <c r="L181" s="221" t="str">
        <f t="shared" si="14"/>
        <v>to be checked</v>
      </c>
      <c r="M181" s="222"/>
      <c r="N181" s="730"/>
      <c r="O181" s="730"/>
      <c r="P181" s="748"/>
      <c r="Q181" s="161"/>
      <c r="R181" s="161"/>
      <c r="S181" s="161"/>
      <c r="T181" s="161"/>
      <c r="U181" s="165"/>
      <c r="V181" s="165"/>
    </row>
    <row r="182" spans="1:22" ht="28.5" customHeight="1" x14ac:dyDescent="0.3">
      <c r="A182" s="265">
        <f t="shared" si="11"/>
        <v>179</v>
      </c>
      <c r="B182" s="323"/>
      <c r="C182" s="318"/>
      <c r="D182" s="318"/>
      <c r="E182" s="269"/>
      <c r="F182" s="318"/>
      <c r="G182" s="318"/>
      <c r="H182" s="325"/>
      <c r="I182" s="266" t="str">
        <f t="shared" si="12"/>
        <v xml:space="preserve"> </v>
      </c>
      <c r="J182" s="267" t="str">
        <f>IFERROR(H182/(VLOOKUP(G182,Summary!$A$64:$C$76,2,FALSE))," ")</f>
        <v xml:space="preserve"> </v>
      </c>
      <c r="K182" s="230" t="str">
        <f t="shared" si="13"/>
        <v xml:space="preserve"> </v>
      </c>
      <c r="L182" s="221" t="str">
        <f t="shared" si="14"/>
        <v>to be checked</v>
      </c>
      <c r="M182" s="222"/>
      <c r="N182" s="730"/>
      <c r="O182" s="730"/>
      <c r="P182" s="748"/>
      <c r="Q182" s="161"/>
      <c r="R182" s="161"/>
      <c r="S182" s="161"/>
      <c r="T182" s="161"/>
      <c r="U182" s="165"/>
      <c r="V182" s="165"/>
    </row>
    <row r="183" spans="1:22" ht="28.5" customHeight="1" x14ac:dyDescent="0.3">
      <c r="A183" s="265">
        <f t="shared" si="11"/>
        <v>180</v>
      </c>
      <c r="B183" s="323"/>
      <c r="C183" s="318"/>
      <c r="D183" s="318"/>
      <c r="E183" s="269"/>
      <c r="F183" s="318"/>
      <c r="G183" s="318"/>
      <c r="H183" s="325"/>
      <c r="I183" s="266" t="str">
        <f t="shared" si="12"/>
        <v xml:space="preserve"> </v>
      </c>
      <c r="J183" s="267" t="str">
        <f>IFERROR(H183/(VLOOKUP(G183,Summary!$A$64:$C$76,2,FALSE))," ")</f>
        <v xml:space="preserve"> </v>
      </c>
      <c r="K183" s="230" t="str">
        <f t="shared" si="13"/>
        <v xml:space="preserve"> </v>
      </c>
      <c r="L183" s="221" t="str">
        <f t="shared" si="14"/>
        <v>to be checked</v>
      </c>
      <c r="M183" s="222"/>
      <c r="N183" s="730"/>
      <c r="O183" s="730"/>
      <c r="P183" s="748"/>
      <c r="Q183" s="161"/>
      <c r="R183" s="161"/>
      <c r="S183" s="161"/>
      <c r="T183" s="161"/>
      <c r="U183" s="165"/>
      <c r="V183" s="165"/>
    </row>
    <row r="184" spans="1:22" ht="28.5" customHeight="1" x14ac:dyDescent="0.3">
      <c r="A184" s="265">
        <f t="shared" si="11"/>
        <v>181</v>
      </c>
      <c r="B184" s="323"/>
      <c r="C184" s="318"/>
      <c r="D184" s="318"/>
      <c r="E184" s="269"/>
      <c r="F184" s="318"/>
      <c r="G184" s="318"/>
      <c r="H184" s="325"/>
      <c r="I184" s="266" t="str">
        <f t="shared" si="12"/>
        <v xml:space="preserve"> </v>
      </c>
      <c r="J184" s="267" t="str">
        <f>IFERROR(H184/(VLOOKUP(G184,Summary!$A$64:$C$76,2,FALSE))," ")</f>
        <v xml:space="preserve"> </v>
      </c>
      <c r="K184" s="230" t="str">
        <f t="shared" si="13"/>
        <v xml:space="preserve"> </v>
      </c>
      <c r="L184" s="221" t="str">
        <f t="shared" si="14"/>
        <v>to be checked</v>
      </c>
      <c r="M184" s="222"/>
      <c r="N184" s="730"/>
      <c r="O184" s="730"/>
      <c r="P184" s="748"/>
      <c r="Q184" s="161"/>
      <c r="R184" s="161"/>
      <c r="S184" s="161"/>
      <c r="T184" s="161"/>
      <c r="U184" s="165"/>
      <c r="V184" s="165"/>
    </row>
    <row r="185" spans="1:22" ht="28.5" customHeight="1" x14ac:dyDescent="0.3">
      <c r="A185" s="265">
        <f t="shared" si="11"/>
        <v>182</v>
      </c>
      <c r="B185" s="323"/>
      <c r="C185" s="318"/>
      <c r="D185" s="318"/>
      <c r="E185" s="269"/>
      <c r="F185" s="318"/>
      <c r="G185" s="318"/>
      <c r="H185" s="325"/>
      <c r="I185" s="266" t="str">
        <f t="shared" si="12"/>
        <v xml:space="preserve"> </v>
      </c>
      <c r="J185" s="267" t="str">
        <f>IFERROR(H185/(VLOOKUP(G185,Summary!$A$64:$C$76,2,FALSE))," ")</f>
        <v xml:space="preserve"> </v>
      </c>
      <c r="K185" s="230" t="str">
        <f t="shared" si="13"/>
        <v xml:space="preserve"> </v>
      </c>
      <c r="L185" s="221" t="str">
        <f t="shared" si="14"/>
        <v>to be checked</v>
      </c>
      <c r="M185" s="222"/>
      <c r="N185" s="730"/>
      <c r="O185" s="730"/>
      <c r="P185" s="748"/>
      <c r="Q185" s="161"/>
      <c r="R185" s="161"/>
      <c r="S185" s="161"/>
      <c r="T185" s="161"/>
      <c r="U185" s="165"/>
      <c r="V185" s="165"/>
    </row>
    <row r="186" spans="1:22" ht="28.5" customHeight="1" x14ac:dyDescent="0.3">
      <c r="A186" s="265">
        <f t="shared" si="11"/>
        <v>183</v>
      </c>
      <c r="B186" s="323"/>
      <c r="C186" s="318"/>
      <c r="D186" s="318"/>
      <c r="E186" s="269"/>
      <c r="F186" s="318"/>
      <c r="G186" s="318"/>
      <c r="H186" s="325"/>
      <c r="I186" s="266" t="str">
        <f t="shared" si="12"/>
        <v xml:space="preserve"> </v>
      </c>
      <c r="J186" s="267" t="str">
        <f>IFERROR(H186/(VLOOKUP(G186,Summary!$A$64:$C$76,2,FALSE))," ")</f>
        <v xml:space="preserve"> </v>
      </c>
      <c r="K186" s="230" t="str">
        <f t="shared" si="13"/>
        <v xml:space="preserve"> </v>
      </c>
      <c r="L186" s="221" t="str">
        <f t="shared" si="14"/>
        <v>to be checked</v>
      </c>
      <c r="M186" s="222"/>
      <c r="N186" s="730"/>
      <c r="O186" s="730"/>
      <c r="P186" s="748"/>
      <c r="Q186" s="161"/>
      <c r="R186" s="161"/>
      <c r="S186" s="161"/>
      <c r="T186" s="161"/>
      <c r="U186" s="165"/>
      <c r="V186" s="165"/>
    </row>
    <row r="187" spans="1:22" ht="28.5" customHeight="1" x14ac:dyDescent="0.3">
      <c r="A187" s="265">
        <f t="shared" si="11"/>
        <v>184</v>
      </c>
      <c r="B187" s="323"/>
      <c r="C187" s="318"/>
      <c r="D187" s="318"/>
      <c r="E187" s="269"/>
      <c r="F187" s="318"/>
      <c r="G187" s="318"/>
      <c r="H187" s="325"/>
      <c r="I187" s="266" t="str">
        <f t="shared" si="12"/>
        <v xml:space="preserve"> </v>
      </c>
      <c r="J187" s="267" t="str">
        <f>IFERROR(H187/(VLOOKUP(G187,Summary!$A$64:$C$76,2,FALSE))," ")</f>
        <v xml:space="preserve"> </v>
      </c>
      <c r="K187" s="230" t="str">
        <f t="shared" si="13"/>
        <v xml:space="preserve"> </v>
      </c>
      <c r="L187" s="221" t="str">
        <f t="shared" si="14"/>
        <v>to be checked</v>
      </c>
      <c r="M187" s="222"/>
      <c r="N187" s="730"/>
      <c r="O187" s="730"/>
      <c r="P187" s="748"/>
      <c r="Q187" s="161"/>
      <c r="R187" s="161"/>
      <c r="S187" s="161"/>
      <c r="T187" s="161"/>
      <c r="U187" s="165"/>
      <c r="V187" s="165"/>
    </row>
    <row r="188" spans="1:22" ht="28.5" customHeight="1" x14ac:dyDescent="0.3">
      <c r="A188" s="265">
        <f t="shared" si="11"/>
        <v>185</v>
      </c>
      <c r="B188" s="323"/>
      <c r="C188" s="318"/>
      <c r="D188" s="318"/>
      <c r="E188" s="269"/>
      <c r="F188" s="318"/>
      <c r="G188" s="318"/>
      <c r="H188" s="325"/>
      <c r="I188" s="266" t="str">
        <f t="shared" si="12"/>
        <v xml:space="preserve"> </v>
      </c>
      <c r="J188" s="267" t="str">
        <f>IFERROR(H188/(VLOOKUP(G188,Summary!$A$64:$C$76,2,FALSE))," ")</f>
        <v xml:space="preserve"> </v>
      </c>
      <c r="K188" s="230" t="str">
        <f t="shared" si="13"/>
        <v xml:space="preserve"> </v>
      </c>
      <c r="L188" s="221" t="str">
        <f t="shared" si="14"/>
        <v>to be checked</v>
      </c>
      <c r="M188" s="222"/>
      <c r="N188" s="730"/>
      <c r="O188" s="730"/>
      <c r="P188" s="748"/>
      <c r="Q188" s="161"/>
      <c r="R188" s="161"/>
      <c r="S188" s="161"/>
      <c r="T188" s="161"/>
      <c r="U188" s="165"/>
      <c r="V188" s="165"/>
    </row>
    <row r="189" spans="1:22" ht="28.5" customHeight="1" x14ac:dyDescent="0.3">
      <c r="A189" s="265">
        <f t="shared" si="11"/>
        <v>186</v>
      </c>
      <c r="B189" s="323"/>
      <c r="C189" s="318"/>
      <c r="D189" s="318"/>
      <c r="E189" s="269"/>
      <c r="F189" s="318"/>
      <c r="G189" s="318"/>
      <c r="H189" s="325"/>
      <c r="I189" s="266" t="str">
        <f t="shared" si="12"/>
        <v xml:space="preserve"> </v>
      </c>
      <c r="J189" s="267" t="str">
        <f>IFERROR(H189/(VLOOKUP(G189,Summary!$A$64:$C$76,2,FALSE))," ")</f>
        <v xml:space="preserve"> </v>
      </c>
      <c r="K189" s="230" t="str">
        <f t="shared" si="13"/>
        <v xml:space="preserve"> </v>
      </c>
      <c r="L189" s="221" t="str">
        <f t="shared" si="14"/>
        <v>to be checked</v>
      </c>
      <c r="M189" s="222"/>
      <c r="N189" s="730"/>
      <c r="O189" s="730"/>
      <c r="P189" s="748"/>
      <c r="Q189" s="161"/>
      <c r="R189" s="161"/>
      <c r="S189" s="161"/>
      <c r="T189" s="161"/>
      <c r="U189" s="165"/>
      <c r="V189" s="165"/>
    </row>
    <row r="190" spans="1:22" ht="28.5" customHeight="1" x14ac:dyDescent="0.3">
      <c r="A190" s="265">
        <f t="shared" si="11"/>
        <v>187</v>
      </c>
      <c r="B190" s="323"/>
      <c r="C190" s="318"/>
      <c r="D190" s="318"/>
      <c r="E190" s="269"/>
      <c r="F190" s="318"/>
      <c r="G190" s="318"/>
      <c r="H190" s="325"/>
      <c r="I190" s="266" t="str">
        <f t="shared" si="12"/>
        <v xml:space="preserve"> </v>
      </c>
      <c r="J190" s="267" t="str">
        <f>IFERROR(H190/(VLOOKUP(G190,Summary!$A$64:$C$76,2,FALSE))," ")</f>
        <v xml:space="preserve"> </v>
      </c>
      <c r="K190" s="230" t="str">
        <f t="shared" si="13"/>
        <v xml:space="preserve"> </v>
      </c>
      <c r="L190" s="221" t="str">
        <f t="shared" si="14"/>
        <v>to be checked</v>
      </c>
      <c r="M190" s="222"/>
      <c r="N190" s="730"/>
      <c r="O190" s="730"/>
      <c r="P190" s="748"/>
      <c r="Q190" s="161"/>
      <c r="R190" s="161"/>
      <c r="S190" s="161"/>
      <c r="T190" s="161"/>
      <c r="U190" s="165"/>
      <c r="V190" s="165"/>
    </row>
    <row r="191" spans="1:22" ht="28.5" customHeight="1" x14ac:dyDescent="0.3">
      <c r="A191" s="265">
        <f t="shared" si="11"/>
        <v>188</v>
      </c>
      <c r="B191" s="323"/>
      <c r="C191" s="318"/>
      <c r="D191" s="318"/>
      <c r="E191" s="269"/>
      <c r="F191" s="318"/>
      <c r="G191" s="318"/>
      <c r="H191" s="325"/>
      <c r="I191" s="266" t="str">
        <f t="shared" si="12"/>
        <v xml:space="preserve"> </v>
      </c>
      <c r="J191" s="267" t="str">
        <f>IFERROR(H191/(VLOOKUP(G191,Summary!$A$64:$C$76,2,FALSE))," ")</f>
        <v xml:space="preserve"> </v>
      </c>
      <c r="K191" s="230" t="str">
        <f t="shared" si="13"/>
        <v xml:space="preserve"> </v>
      </c>
      <c r="L191" s="221" t="str">
        <f t="shared" si="14"/>
        <v>to be checked</v>
      </c>
      <c r="M191" s="222"/>
      <c r="N191" s="730"/>
      <c r="O191" s="730"/>
      <c r="P191" s="748"/>
      <c r="Q191" s="161"/>
      <c r="R191" s="161"/>
      <c r="S191" s="161"/>
      <c r="T191" s="161"/>
      <c r="U191" s="165"/>
      <c r="V191" s="165"/>
    </row>
    <row r="192" spans="1:22" ht="28.5" customHeight="1" x14ac:dyDescent="0.3">
      <c r="A192" s="265">
        <f t="shared" si="11"/>
        <v>189</v>
      </c>
      <c r="B192" s="323"/>
      <c r="C192" s="318"/>
      <c r="D192" s="318"/>
      <c r="E192" s="269"/>
      <c r="F192" s="318"/>
      <c r="G192" s="318"/>
      <c r="H192" s="325"/>
      <c r="I192" s="266" t="str">
        <f t="shared" si="12"/>
        <v xml:space="preserve"> </v>
      </c>
      <c r="J192" s="267" t="str">
        <f>IFERROR(H192/(VLOOKUP(G192,Summary!$A$64:$C$76,2,FALSE))," ")</f>
        <v xml:space="preserve"> </v>
      </c>
      <c r="K192" s="230" t="str">
        <f t="shared" si="13"/>
        <v xml:space="preserve"> </v>
      </c>
      <c r="L192" s="221" t="str">
        <f t="shared" si="14"/>
        <v>to be checked</v>
      </c>
      <c r="M192" s="222"/>
      <c r="N192" s="730"/>
      <c r="O192" s="730"/>
      <c r="P192" s="748"/>
      <c r="Q192" s="161"/>
      <c r="R192" s="161"/>
      <c r="S192" s="161"/>
      <c r="T192" s="161"/>
      <c r="U192" s="165"/>
      <c r="V192" s="165"/>
    </row>
    <row r="193" spans="1:22" ht="28.5" customHeight="1" x14ac:dyDescent="0.3">
      <c r="A193" s="265">
        <f t="shared" si="11"/>
        <v>190</v>
      </c>
      <c r="B193" s="323"/>
      <c r="C193" s="318"/>
      <c r="D193" s="318"/>
      <c r="E193" s="269"/>
      <c r="F193" s="318"/>
      <c r="G193" s="318"/>
      <c r="H193" s="325"/>
      <c r="I193" s="266" t="str">
        <f t="shared" si="12"/>
        <v xml:space="preserve"> </v>
      </c>
      <c r="J193" s="267" t="str">
        <f>IFERROR(H193/(VLOOKUP(G193,Summary!$A$64:$C$76,2,FALSE))," ")</f>
        <v xml:space="preserve"> </v>
      </c>
      <c r="K193" s="230" t="str">
        <f t="shared" si="13"/>
        <v xml:space="preserve"> </v>
      </c>
      <c r="L193" s="221" t="str">
        <f t="shared" si="14"/>
        <v>to be checked</v>
      </c>
      <c r="M193" s="222"/>
      <c r="N193" s="730"/>
      <c r="O193" s="730"/>
      <c r="P193" s="748"/>
      <c r="Q193" s="161"/>
      <c r="R193" s="161"/>
      <c r="S193" s="161"/>
      <c r="T193" s="161"/>
      <c r="U193" s="165"/>
      <c r="V193" s="165"/>
    </row>
    <row r="194" spans="1:22" ht="28.5" customHeight="1" x14ac:dyDescent="0.3">
      <c r="A194" s="265">
        <f t="shared" si="11"/>
        <v>191</v>
      </c>
      <c r="B194" s="323"/>
      <c r="C194" s="318"/>
      <c r="D194" s="318"/>
      <c r="E194" s="269"/>
      <c r="F194" s="318"/>
      <c r="G194" s="318"/>
      <c r="H194" s="325"/>
      <c r="I194" s="266" t="str">
        <f t="shared" si="12"/>
        <v xml:space="preserve"> </v>
      </c>
      <c r="J194" s="267" t="str">
        <f>IFERROR(H194/(VLOOKUP(G194,Summary!$A$64:$C$76,2,FALSE))," ")</f>
        <v xml:space="preserve"> </v>
      </c>
      <c r="K194" s="230" t="str">
        <f t="shared" si="13"/>
        <v xml:space="preserve"> </v>
      </c>
      <c r="L194" s="221" t="str">
        <f t="shared" si="14"/>
        <v>to be checked</v>
      </c>
      <c r="M194" s="222"/>
      <c r="N194" s="730"/>
      <c r="O194" s="730"/>
      <c r="P194" s="748"/>
      <c r="Q194" s="161"/>
      <c r="R194" s="161"/>
      <c r="S194" s="161"/>
      <c r="T194" s="161"/>
      <c r="U194" s="165"/>
      <c r="V194" s="165"/>
    </row>
    <row r="195" spans="1:22" ht="28.5" customHeight="1" x14ac:dyDescent="0.3">
      <c r="A195" s="265">
        <f t="shared" si="11"/>
        <v>192</v>
      </c>
      <c r="B195" s="323"/>
      <c r="C195" s="318"/>
      <c r="D195" s="318"/>
      <c r="E195" s="269"/>
      <c r="F195" s="318"/>
      <c r="G195" s="318"/>
      <c r="H195" s="325"/>
      <c r="I195" s="266" t="str">
        <f t="shared" si="12"/>
        <v xml:space="preserve"> </v>
      </c>
      <c r="J195" s="267" t="str">
        <f>IFERROR(H195/(VLOOKUP(G195,Summary!$A$64:$C$76,2,FALSE))," ")</f>
        <v xml:space="preserve"> </v>
      </c>
      <c r="K195" s="230" t="str">
        <f t="shared" si="13"/>
        <v xml:space="preserve"> </v>
      </c>
      <c r="L195" s="221" t="str">
        <f t="shared" si="14"/>
        <v>to be checked</v>
      </c>
      <c r="M195" s="222"/>
      <c r="N195" s="730"/>
      <c r="O195" s="730"/>
      <c r="P195" s="748"/>
      <c r="Q195" s="161"/>
      <c r="R195" s="161"/>
      <c r="S195" s="161"/>
      <c r="T195" s="161"/>
      <c r="U195" s="165"/>
      <c r="V195" s="165"/>
    </row>
    <row r="196" spans="1:22" ht="28.5" customHeight="1" x14ac:dyDescent="0.3">
      <c r="A196" s="265">
        <f t="shared" si="11"/>
        <v>193</v>
      </c>
      <c r="B196" s="323"/>
      <c r="C196" s="318"/>
      <c r="D196" s="318"/>
      <c r="E196" s="269"/>
      <c r="F196" s="318"/>
      <c r="G196" s="318"/>
      <c r="H196" s="325"/>
      <c r="I196" s="266" t="str">
        <f t="shared" si="12"/>
        <v xml:space="preserve"> </v>
      </c>
      <c r="J196" s="267" t="str">
        <f>IFERROR(H196/(VLOOKUP(G196,Summary!$A$64:$C$76,2,FALSE))," ")</f>
        <v xml:space="preserve"> </v>
      </c>
      <c r="K196" s="230" t="str">
        <f t="shared" si="13"/>
        <v xml:space="preserve"> </v>
      </c>
      <c r="L196" s="221" t="str">
        <f t="shared" si="14"/>
        <v>to be checked</v>
      </c>
      <c r="M196" s="222"/>
      <c r="N196" s="730"/>
      <c r="O196" s="730"/>
      <c r="P196" s="748"/>
      <c r="Q196" s="161"/>
      <c r="R196" s="161"/>
      <c r="S196" s="161"/>
      <c r="T196" s="161"/>
      <c r="U196" s="165"/>
      <c r="V196" s="165"/>
    </row>
    <row r="197" spans="1:22" ht="28.5" customHeight="1" x14ac:dyDescent="0.3">
      <c r="A197" s="265">
        <f t="shared" si="11"/>
        <v>194</v>
      </c>
      <c r="B197" s="323"/>
      <c r="C197" s="318"/>
      <c r="D197" s="318"/>
      <c r="E197" s="269"/>
      <c r="F197" s="318"/>
      <c r="G197" s="318"/>
      <c r="H197" s="325"/>
      <c r="I197" s="266" t="str">
        <f t="shared" si="12"/>
        <v xml:space="preserve"> </v>
      </c>
      <c r="J197" s="267" t="str">
        <f>IFERROR(H197/(VLOOKUP(G197,Summary!$A$64:$C$76,2,FALSE))," ")</f>
        <v xml:space="preserve"> </v>
      </c>
      <c r="K197" s="230" t="str">
        <f t="shared" si="13"/>
        <v xml:space="preserve"> </v>
      </c>
      <c r="L197" s="221" t="str">
        <f t="shared" si="14"/>
        <v>to be checked</v>
      </c>
      <c r="M197" s="222"/>
      <c r="N197" s="730"/>
      <c r="O197" s="730"/>
      <c r="P197" s="748"/>
      <c r="Q197" s="161"/>
      <c r="R197" s="161"/>
      <c r="S197" s="161"/>
      <c r="T197" s="161"/>
      <c r="U197" s="165"/>
      <c r="V197" s="165"/>
    </row>
    <row r="198" spans="1:22" ht="28.5" customHeight="1" x14ac:dyDescent="0.3">
      <c r="A198" s="265">
        <f t="shared" ref="A198:A203" si="15">+A197+1</f>
        <v>195</v>
      </c>
      <c r="B198" s="323"/>
      <c r="C198" s="318"/>
      <c r="D198" s="318"/>
      <c r="E198" s="269"/>
      <c r="F198" s="318"/>
      <c r="G198" s="318"/>
      <c r="H198" s="325"/>
      <c r="I198" s="266" t="str">
        <f t="shared" ref="I198:I203" si="16">IFERROR(+J198/F198," ")</f>
        <v xml:space="preserve"> </v>
      </c>
      <c r="J198" s="267" t="str">
        <f>IFERROR(H198/(VLOOKUP(G198,Summary!$A$64:$C$76,2,FALSE))," ")</f>
        <v xml:space="preserve"> </v>
      </c>
      <c r="K198" s="230" t="str">
        <f t="shared" ref="K198:K203" si="17">IF(H198=" ","Please fill all the fields in the row"," ")</f>
        <v xml:space="preserve"> </v>
      </c>
      <c r="L198" s="221" t="str">
        <f t="shared" ref="L198:L203" si="18">+IF(J198=0,"date not completed",IF(AND($R$2&lt;=E198,$T$2&gt;=E198),"ok","to be checked"))</f>
        <v>to be checked</v>
      </c>
      <c r="M198" s="222"/>
      <c r="N198" s="730"/>
      <c r="O198" s="730"/>
      <c r="P198" s="748"/>
      <c r="Q198" s="161"/>
      <c r="R198" s="161"/>
      <c r="S198" s="161"/>
      <c r="T198" s="161"/>
      <c r="U198" s="165"/>
      <c r="V198" s="165"/>
    </row>
    <row r="199" spans="1:22" ht="28.5" customHeight="1" x14ac:dyDescent="0.3">
      <c r="A199" s="265">
        <f t="shared" si="15"/>
        <v>196</v>
      </c>
      <c r="B199" s="323"/>
      <c r="C199" s="318"/>
      <c r="D199" s="318"/>
      <c r="E199" s="269"/>
      <c r="F199" s="318"/>
      <c r="G199" s="318"/>
      <c r="H199" s="325"/>
      <c r="I199" s="266" t="str">
        <f t="shared" si="16"/>
        <v xml:space="preserve"> </v>
      </c>
      <c r="J199" s="267" t="str">
        <f>IFERROR(H199/(VLOOKUP(G199,Summary!$A$64:$C$76,2,FALSE))," ")</f>
        <v xml:space="preserve"> </v>
      </c>
      <c r="K199" s="230" t="str">
        <f t="shared" si="17"/>
        <v xml:space="preserve"> </v>
      </c>
      <c r="L199" s="221" t="str">
        <f t="shared" si="18"/>
        <v>to be checked</v>
      </c>
      <c r="M199" s="222"/>
      <c r="N199" s="730"/>
      <c r="O199" s="730"/>
      <c r="P199" s="748"/>
      <c r="Q199" s="161"/>
      <c r="R199" s="161"/>
      <c r="S199" s="161"/>
      <c r="T199" s="161"/>
      <c r="U199" s="165"/>
      <c r="V199" s="165"/>
    </row>
    <row r="200" spans="1:22" ht="28.5" customHeight="1" x14ac:dyDescent="0.3">
      <c r="A200" s="265">
        <f t="shared" si="15"/>
        <v>197</v>
      </c>
      <c r="B200" s="323"/>
      <c r="C200" s="318"/>
      <c r="D200" s="318"/>
      <c r="E200" s="269"/>
      <c r="F200" s="318"/>
      <c r="G200" s="318"/>
      <c r="H200" s="325"/>
      <c r="I200" s="266" t="str">
        <f t="shared" si="16"/>
        <v xml:space="preserve"> </v>
      </c>
      <c r="J200" s="267" t="str">
        <f>IFERROR(H200/(VLOOKUP(G200,Summary!$A$64:$C$76,2,FALSE))," ")</f>
        <v xml:space="preserve"> </v>
      </c>
      <c r="K200" s="230" t="str">
        <f t="shared" si="17"/>
        <v xml:space="preserve"> </v>
      </c>
      <c r="L200" s="221" t="str">
        <f t="shared" si="18"/>
        <v>to be checked</v>
      </c>
      <c r="M200" s="222"/>
      <c r="N200" s="730"/>
      <c r="O200" s="730"/>
      <c r="P200" s="748"/>
      <c r="Q200" s="161"/>
      <c r="R200" s="161"/>
      <c r="S200" s="161"/>
      <c r="T200" s="161"/>
      <c r="U200" s="165"/>
      <c r="V200" s="165"/>
    </row>
    <row r="201" spans="1:22" ht="28.5" customHeight="1" x14ac:dyDescent="0.3">
      <c r="A201" s="265">
        <f t="shared" si="15"/>
        <v>198</v>
      </c>
      <c r="B201" s="323"/>
      <c r="C201" s="318"/>
      <c r="D201" s="318"/>
      <c r="E201" s="269"/>
      <c r="F201" s="318"/>
      <c r="G201" s="318"/>
      <c r="H201" s="325"/>
      <c r="I201" s="266" t="str">
        <f t="shared" si="16"/>
        <v xml:space="preserve"> </v>
      </c>
      <c r="J201" s="267" t="str">
        <f>IFERROR(H201/(VLOOKUP(G201,Summary!$A$64:$C$76,2,FALSE))," ")</f>
        <v xml:space="preserve"> </v>
      </c>
      <c r="K201" s="230" t="str">
        <f t="shared" si="17"/>
        <v xml:space="preserve"> </v>
      </c>
      <c r="L201" s="221" t="str">
        <f t="shared" si="18"/>
        <v>to be checked</v>
      </c>
      <c r="M201" s="222"/>
      <c r="N201" s="730"/>
      <c r="O201" s="730"/>
      <c r="P201" s="748"/>
      <c r="Q201" s="161"/>
      <c r="R201" s="161"/>
      <c r="S201" s="161"/>
      <c r="T201" s="161"/>
      <c r="U201" s="165"/>
      <c r="V201" s="165"/>
    </row>
    <row r="202" spans="1:22" ht="28.5" customHeight="1" x14ac:dyDescent="0.3">
      <c r="A202" s="265">
        <f t="shared" si="15"/>
        <v>199</v>
      </c>
      <c r="B202" s="323"/>
      <c r="C202" s="318"/>
      <c r="D202" s="318"/>
      <c r="E202" s="269"/>
      <c r="F202" s="318"/>
      <c r="G202" s="318"/>
      <c r="H202" s="325"/>
      <c r="I202" s="266" t="str">
        <f t="shared" si="16"/>
        <v xml:space="preserve"> </v>
      </c>
      <c r="J202" s="267" t="str">
        <f>IFERROR(H202/(VLOOKUP(G202,Summary!$A$64:$C$76,2,FALSE))," ")</f>
        <v xml:space="preserve"> </v>
      </c>
      <c r="K202" s="230" t="str">
        <f t="shared" si="17"/>
        <v xml:space="preserve"> </v>
      </c>
      <c r="L202" s="221" t="str">
        <f t="shared" si="18"/>
        <v>to be checked</v>
      </c>
      <c r="M202" s="222"/>
      <c r="N202" s="730"/>
      <c r="O202" s="730"/>
      <c r="P202" s="748"/>
      <c r="Q202" s="161"/>
      <c r="R202" s="161"/>
      <c r="S202" s="161"/>
      <c r="T202" s="161"/>
      <c r="U202" s="165"/>
      <c r="V202" s="165"/>
    </row>
    <row r="203" spans="1:22" ht="28.5" customHeight="1" x14ac:dyDescent="0.3">
      <c r="A203" s="265">
        <f t="shared" si="15"/>
        <v>200</v>
      </c>
      <c r="B203" s="323"/>
      <c r="C203" s="318"/>
      <c r="D203" s="318"/>
      <c r="E203" s="269"/>
      <c r="F203" s="318"/>
      <c r="G203" s="318"/>
      <c r="H203" s="325"/>
      <c r="I203" s="266" t="str">
        <f t="shared" si="16"/>
        <v xml:space="preserve"> </v>
      </c>
      <c r="J203" s="267" t="str">
        <f>IFERROR(H203/(VLOOKUP(G203,Summary!$A$64:$C$76,2,FALSE))," ")</f>
        <v xml:space="preserve"> </v>
      </c>
      <c r="K203" s="230" t="str">
        <f t="shared" si="17"/>
        <v xml:space="preserve"> </v>
      </c>
      <c r="L203" s="221" t="str">
        <f t="shared" si="18"/>
        <v>to be checked</v>
      </c>
      <c r="M203" s="222"/>
      <c r="N203" s="730"/>
      <c r="O203" s="730"/>
      <c r="P203" s="748"/>
      <c r="Q203" s="161"/>
      <c r="R203" s="161"/>
      <c r="S203" s="161"/>
      <c r="T203" s="161"/>
      <c r="U203" s="165"/>
      <c r="V203" s="165"/>
    </row>
    <row r="204" spans="1:22" ht="12.75" hidden="1" customHeight="1" x14ac:dyDescent="0.3">
      <c r="C204" s="7"/>
      <c r="D204" s="7"/>
      <c r="E204" s="7"/>
      <c r="F204" s="7"/>
      <c r="G204" s="7"/>
      <c r="H204" s="7"/>
      <c r="I204" s="7"/>
      <c r="J204" s="7"/>
    </row>
    <row r="205" spans="1:22" hidden="1" x14ac:dyDescent="0.3">
      <c r="A205" s="54"/>
      <c r="B205" s="54"/>
      <c r="J205" s="54"/>
      <c r="K205" s="54"/>
    </row>
    <row r="206" spans="1:22" hidden="1" x14ac:dyDescent="0.3">
      <c r="A206" s="54"/>
      <c r="B206" s="54"/>
      <c r="J206" s="54"/>
      <c r="K206" s="54"/>
    </row>
    <row r="207" spans="1:22" hidden="1" x14ac:dyDescent="0.3">
      <c r="A207" s="54"/>
      <c r="B207" s="54"/>
      <c r="J207" s="54"/>
      <c r="K207" s="54"/>
    </row>
    <row r="208" spans="1:22" hidden="1" x14ac:dyDescent="0.3">
      <c r="A208" s="54"/>
      <c r="B208" s="54"/>
      <c r="J208" s="54"/>
      <c r="K208" s="54"/>
    </row>
    <row r="209" spans="1:11" hidden="1" x14ac:dyDescent="0.3">
      <c r="A209" s="54"/>
      <c r="B209" s="54"/>
      <c r="J209" s="54"/>
      <c r="K209" s="54"/>
    </row>
    <row r="210" spans="1:11" hidden="1" x14ac:dyDescent="0.3">
      <c r="A210" s="54"/>
      <c r="B210" s="54"/>
      <c r="J210" s="54"/>
      <c r="K210" s="54"/>
    </row>
    <row r="211" spans="1:11" hidden="1" x14ac:dyDescent="0.3">
      <c r="A211" s="54"/>
      <c r="B211" s="54"/>
      <c r="J211" s="54"/>
      <c r="K211" s="54"/>
    </row>
    <row r="212" spans="1:11" hidden="1" x14ac:dyDescent="0.3">
      <c r="A212" s="54"/>
      <c r="B212" s="54"/>
      <c r="J212" s="54"/>
      <c r="K212" s="54"/>
    </row>
    <row r="213" spans="1:11" hidden="1" x14ac:dyDescent="0.3">
      <c r="A213" s="54"/>
      <c r="B213" s="54"/>
      <c r="J213" s="54"/>
      <c r="K213" s="54"/>
    </row>
    <row r="214" spans="1:11" hidden="1" x14ac:dyDescent="0.3">
      <c r="A214" s="54"/>
      <c r="B214" s="54"/>
      <c r="J214" s="54"/>
      <c r="K214" s="54"/>
    </row>
    <row r="215" spans="1:11" hidden="1" x14ac:dyDescent="0.3">
      <c r="A215" s="54"/>
      <c r="B215" s="54"/>
      <c r="J215" s="54"/>
      <c r="K215" s="54"/>
    </row>
    <row r="216" spans="1:11" hidden="1" x14ac:dyDescent="0.3">
      <c r="A216" s="54"/>
      <c r="B216" s="54"/>
      <c r="J216" s="54"/>
      <c r="K216" s="54"/>
    </row>
    <row r="217" spans="1:11" hidden="1" x14ac:dyDescent="0.3">
      <c r="A217" s="54"/>
      <c r="B217" s="54"/>
      <c r="J217" s="54"/>
      <c r="K217" s="54"/>
    </row>
    <row r="218" spans="1:11" hidden="1" x14ac:dyDescent="0.3">
      <c r="A218" s="54"/>
      <c r="B218" s="54"/>
      <c r="J218" s="54"/>
      <c r="K218" s="54"/>
    </row>
    <row r="219" spans="1:11" hidden="1" x14ac:dyDescent="0.3">
      <c r="A219" s="54"/>
      <c r="B219" s="54"/>
      <c r="J219" s="54"/>
      <c r="K219" s="54"/>
    </row>
    <row r="220" spans="1:11" hidden="1" x14ac:dyDescent="0.3">
      <c r="A220" s="54"/>
      <c r="B220" s="54"/>
      <c r="J220" s="54"/>
      <c r="K220" s="54"/>
    </row>
    <row r="221" spans="1:11" hidden="1" x14ac:dyDescent="0.3">
      <c r="A221" s="54"/>
      <c r="B221" s="54"/>
      <c r="J221" s="54"/>
      <c r="K221" s="54"/>
    </row>
    <row r="222" spans="1:11" hidden="1" x14ac:dyDescent="0.3">
      <c r="A222" s="54"/>
      <c r="B222" s="54"/>
      <c r="J222" s="54"/>
      <c r="K222" s="54"/>
    </row>
    <row r="223" spans="1:11" hidden="1" x14ac:dyDescent="0.3">
      <c r="A223" s="54"/>
      <c r="B223" s="54"/>
      <c r="J223" s="54"/>
      <c r="K223" s="54"/>
    </row>
    <row r="224" spans="1:11" hidden="1" x14ac:dyDescent="0.3">
      <c r="A224" s="54"/>
      <c r="B224" s="54"/>
      <c r="J224" s="54"/>
      <c r="K224" s="54"/>
    </row>
    <row r="225" spans="1:11" hidden="1" x14ac:dyDescent="0.3">
      <c r="A225" s="54"/>
      <c r="B225" s="54"/>
      <c r="J225" s="54"/>
      <c r="K225" s="54"/>
    </row>
    <row r="226" spans="1:11" hidden="1" x14ac:dyDescent="0.3">
      <c r="A226" s="54"/>
      <c r="B226" s="54"/>
      <c r="J226" s="54"/>
      <c r="K226" s="54"/>
    </row>
    <row r="227" spans="1:11" hidden="1" x14ac:dyDescent="0.3">
      <c r="A227" s="54"/>
      <c r="B227" s="54"/>
      <c r="J227" s="54"/>
      <c r="K227" s="54"/>
    </row>
    <row r="228" spans="1:11" hidden="1" x14ac:dyDescent="0.3">
      <c r="A228" s="54"/>
      <c r="B228" s="54"/>
      <c r="J228" s="54"/>
      <c r="K228" s="54"/>
    </row>
    <row r="229" spans="1:11" hidden="1" x14ac:dyDescent="0.3">
      <c r="A229" s="54"/>
      <c r="B229" s="54"/>
      <c r="J229" s="54"/>
      <c r="K229" s="54"/>
    </row>
    <row r="230" spans="1:11" hidden="1" x14ac:dyDescent="0.3">
      <c r="A230" s="54"/>
      <c r="B230" s="54"/>
      <c r="J230" s="54"/>
      <c r="K230" s="54"/>
    </row>
    <row r="231" spans="1:11" hidden="1" x14ac:dyDescent="0.3">
      <c r="A231" s="54"/>
      <c r="B231" s="54"/>
      <c r="J231" s="54"/>
      <c r="K231" s="54"/>
    </row>
    <row r="232" spans="1:11" hidden="1" x14ac:dyDescent="0.3">
      <c r="A232" s="54"/>
      <c r="B232" s="54"/>
      <c r="J232" s="54"/>
      <c r="K232" s="54"/>
    </row>
    <row r="233" spans="1:11" hidden="1" x14ac:dyDescent="0.3">
      <c r="A233" s="54"/>
      <c r="B233" s="54"/>
      <c r="J233" s="54"/>
      <c r="K233" s="54"/>
    </row>
    <row r="234" spans="1:11" hidden="1" x14ac:dyDescent="0.3">
      <c r="A234" s="54"/>
      <c r="B234" s="54"/>
      <c r="J234" s="54"/>
      <c r="K234" s="54"/>
    </row>
    <row r="235" spans="1:11" hidden="1" x14ac:dyDescent="0.3">
      <c r="A235" s="54"/>
      <c r="B235" s="54"/>
      <c r="J235" s="54"/>
      <c r="K235" s="54"/>
    </row>
    <row r="236" spans="1:11" hidden="1" x14ac:dyDescent="0.3">
      <c r="A236" s="54"/>
      <c r="B236" s="54"/>
      <c r="J236" s="54"/>
      <c r="K236" s="54"/>
    </row>
    <row r="237" spans="1:11" hidden="1" x14ac:dyDescent="0.3">
      <c r="A237" s="54"/>
      <c r="B237" s="54"/>
      <c r="J237" s="54"/>
      <c r="K237" s="54"/>
    </row>
    <row r="238" spans="1:11" hidden="1" x14ac:dyDescent="0.3">
      <c r="A238" s="54"/>
      <c r="B238" s="54"/>
      <c r="J238" s="54"/>
      <c r="K238" s="54"/>
    </row>
    <row r="239" spans="1:11" hidden="1" x14ac:dyDescent="0.3">
      <c r="A239" s="54"/>
      <c r="B239" s="54"/>
      <c r="J239" s="54"/>
      <c r="K239" s="54"/>
    </row>
    <row r="240" spans="1:11" hidden="1" x14ac:dyDescent="0.3">
      <c r="A240" s="54"/>
      <c r="B240" s="54"/>
      <c r="J240" s="54"/>
      <c r="K240" s="54"/>
    </row>
    <row r="241" spans="1:11" hidden="1" x14ac:dyDescent="0.3">
      <c r="A241" s="54"/>
      <c r="B241" s="54"/>
      <c r="J241" s="54"/>
      <c r="K241" s="54"/>
    </row>
    <row r="242" spans="1:11" hidden="1" x14ac:dyDescent="0.3">
      <c r="A242" s="54"/>
      <c r="B242" s="54"/>
      <c r="J242" s="54"/>
      <c r="K242" s="54"/>
    </row>
    <row r="243" spans="1:11" hidden="1" x14ac:dyDescent="0.3">
      <c r="A243" s="54"/>
      <c r="B243" s="54"/>
      <c r="J243" s="54"/>
      <c r="K243" s="54"/>
    </row>
    <row r="244" spans="1:11" hidden="1" x14ac:dyDescent="0.3">
      <c r="A244" s="54"/>
      <c r="B244" s="54"/>
      <c r="J244" s="54"/>
      <c r="K244" s="54"/>
    </row>
    <row r="245" spans="1:11" hidden="1" x14ac:dyDescent="0.3">
      <c r="A245" s="54"/>
      <c r="B245" s="54"/>
      <c r="J245" s="54"/>
      <c r="K245" s="54"/>
    </row>
    <row r="246" spans="1:11" hidden="1" x14ac:dyDescent="0.3">
      <c r="A246" s="54"/>
      <c r="B246" s="54"/>
      <c r="J246" s="54"/>
      <c r="K246" s="54"/>
    </row>
    <row r="247" spans="1:11" hidden="1" x14ac:dyDescent="0.3">
      <c r="A247" s="54"/>
      <c r="B247" s="54"/>
      <c r="J247" s="54"/>
      <c r="K247" s="54"/>
    </row>
    <row r="248" spans="1:11" hidden="1" x14ac:dyDescent="0.3">
      <c r="A248" s="54"/>
      <c r="B248" s="54"/>
      <c r="J248" s="54"/>
      <c r="K248" s="54"/>
    </row>
    <row r="249" spans="1:11" hidden="1" x14ac:dyDescent="0.3">
      <c r="A249" s="54"/>
      <c r="B249" s="54"/>
      <c r="J249" s="54"/>
      <c r="K249" s="54"/>
    </row>
    <row r="250" spans="1:11" hidden="1" x14ac:dyDescent="0.3">
      <c r="J250" s="54"/>
      <c r="K250" s="54"/>
    </row>
    <row r="251" spans="1:11" hidden="1" x14ac:dyDescent="0.3">
      <c r="J251" s="54"/>
      <c r="K251" s="54"/>
    </row>
    <row r="252" spans="1:11" hidden="1" x14ac:dyDescent="0.3">
      <c r="J252" s="54"/>
      <c r="K252" s="54"/>
    </row>
    <row r="253" spans="1:11" hidden="1" x14ac:dyDescent="0.3">
      <c r="J253" s="54"/>
      <c r="K253" s="54"/>
    </row>
    <row r="254" spans="1:11" hidden="1" x14ac:dyDescent="0.3">
      <c r="J254" s="54"/>
      <c r="K254" s="54"/>
    </row>
  </sheetData>
  <sheetProtection password="CAF5" sheet="1" objects="1" scenarios="1" selectLockedCells="1"/>
  <dataConsolidate/>
  <customSheetViews>
    <customSheetView guid="{5E9378FA-FE55-4445-AD38-912453231B36}" scale="110">
      <selection activeCell="C9" sqref="C9"/>
      <pageMargins left="0.18" right="0.18" top="0.34" bottom="0.28999999999999998" header="0.25" footer="0.21"/>
      <pageSetup paperSize="9" scale="67" orientation="landscape" r:id="rId1"/>
      <headerFooter alignWithMargins="0"/>
    </customSheetView>
    <customSheetView guid="{BFD2E6FE-1F33-48F4-97D0-F9F57918DFAD}" scale="110">
      <selection activeCell="C9" sqref="C9"/>
      <pageMargins left="0.18" right="0.18" top="0.34" bottom="0.28999999999999998" header="0.25" footer="0.21"/>
      <pageSetup paperSize="9" scale="67" orientation="landscape" r:id="rId2"/>
      <headerFooter alignWithMargins="0"/>
    </customSheetView>
    <customSheetView guid="{098D67FF-B60F-4658-BACC-7A3289279B42}" scale="110">
      <selection activeCell="C9" sqref="C9"/>
      <pageMargins left="0.18" right="0.18" top="0.34" bottom="0.28999999999999998" header="0.25" footer="0.21"/>
      <pageSetup paperSize="9" scale="67" orientation="landscape" r:id="rId3"/>
      <headerFooter alignWithMargins="0"/>
    </customSheetView>
    <customSheetView guid="{FDCDECFE-9525-4041-9738-768914BE7E43}" scale="110">
      <selection activeCell="C9" sqref="C9"/>
      <pageMargins left="0.18" right="0.18" top="0.34" bottom="0.28999999999999998" header="0.25" footer="0.21"/>
      <pageSetup paperSize="9" scale="67" orientation="landscape" r:id="rId4"/>
      <headerFooter alignWithMargins="0"/>
    </customSheetView>
  </customSheetViews>
  <mergeCells count="212">
    <mergeCell ref="N197:P197"/>
    <mergeCell ref="N192:P192"/>
    <mergeCell ref="N193:P193"/>
    <mergeCell ref="N194:P194"/>
    <mergeCell ref="N195:P195"/>
    <mergeCell ref="N196:P196"/>
    <mergeCell ref="N187:P187"/>
    <mergeCell ref="N188:P188"/>
    <mergeCell ref="N189:P189"/>
    <mergeCell ref="N190:P190"/>
    <mergeCell ref="N191:P191"/>
    <mergeCell ref="N183:P183"/>
    <mergeCell ref="N184:P184"/>
    <mergeCell ref="N185:P185"/>
    <mergeCell ref="N186:P186"/>
    <mergeCell ref="N177:P177"/>
    <mergeCell ref="N178:P178"/>
    <mergeCell ref="N179:P179"/>
    <mergeCell ref="N180:P180"/>
    <mergeCell ref="N181:P181"/>
    <mergeCell ref="N174:P174"/>
    <mergeCell ref="N175:P175"/>
    <mergeCell ref="N176:P176"/>
    <mergeCell ref="N167:P167"/>
    <mergeCell ref="N168:P168"/>
    <mergeCell ref="N169:P169"/>
    <mergeCell ref="N170:P170"/>
    <mergeCell ref="N171:P171"/>
    <mergeCell ref="N182:P182"/>
    <mergeCell ref="N165:P165"/>
    <mergeCell ref="N166:P166"/>
    <mergeCell ref="N157:P157"/>
    <mergeCell ref="N158:P158"/>
    <mergeCell ref="N159:P159"/>
    <mergeCell ref="N160:P160"/>
    <mergeCell ref="N161:P161"/>
    <mergeCell ref="N172:P172"/>
    <mergeCell ref="N173:P173"/>
    <mergeCell ref="N139:P139"/>
    <mergeCell ref="N140:P140"/>
    <mergeCell ref="N141:P141"/>
    <mergeCell ref="N131:P131"/>
    <mergeCell ref="N126:P126"/>
    <mergeCell ref="N127:P127"/>
    <mergeCell ref="N128:P128"/>
    <mergeCell ref="N129:P129"/>
    <mergeCell ref="N130:P130"/>
    <mergeCell ref="N101:P101"/>
    <mergeCell ref="N102:P102"/>
    <mergeCell ref="N103:P103"/>
    <mergeCell ref="N104:P104"/>
    <mergeCell ref="N105:P105"/>
    <mergeCell ref="N135:P135"/>
    <mergeCell ref="N136:P136"/>
    <mergeCell ref="N137:P137"/>
    <mergeCell ref="N138:P138"/>
    <mergeCell ref="N96:P96"/>
    <mergeCell ref="N97:P97"/>
    <mergeCell ref="N98:P98"/>
    <mergeCell ref="N99:P99"/>
    <mergeCell ref="N100:P100"/>
    <mergeCell ref="N91:P91"/>
    <mergeCell ref="N92:P92"/>
    <mergeCell ref="N93:P93"/>
    <mergeCell ref="N94:P94"/>
    <mergeCell ref="N95:P95"/>
    <mergeCell ref="N86:P86"/>
    <mergeCell ref="N87:P87"/>
    <mergeCell ref="N88:P88"/>
    <mergeCell ref="N89:P89"/>
    <mergeCell ref="N90:P90"/>
    <mergeCell ref="N81:P81"/>
    <mergeCell ref="N82:P82"/>
    <mergeCell ref="N83:P83"/>
    <mergeCell ref="N84:P84"/>
    <mergeCell ref="N85:P85"/>
    <mergeCell ref="N76:P76"/>
    <mergeCell ref="N77:P77"/>
    <mergeCell ref="N78:P78"/>
    <mergeCell ref="N79:P79"/>
    <mergeCell ref="N80:P80"/>
    <mergeCell ref="N71:P71"/>
    <mergeCell ref="N72:P72"/>
    <mergeCell ref="N73:P73"/>
    <mergeCell ref="N74:P74"/>
    <mergeCell ref="N75:P75"/>
    <mergeCell ref="N66:P66"/>
    <mergeCell ref="N67:P67"/>
    <mergeCell ref="N68:P68"/>
    <mergeCell ref="N69:P69"/>
    <mergeCell ref="N70:P70"/>
    <mergeCell ref="N61:P61"/>
    <mergeCell ref="N62:P62"/>
    <mergeCell ref="N63:P63"/>
    <mergeCell ref="N64:P64"/>
    <mergeCell ref="N65:P65"/>
    <mergeCell ref="N56:P56"/>
    <mergeCell ref="N57:P57"/>
    <mergeCell ref="N58:P58"/>
    <mergeCell ref="N59:P59"/>
    <mergeCell ref="N60:P60"/>
    <mergeCell ref="N51:P51"/>
    <mergeCell ref="N52:P52"/>
    <mergeCell ref="N53:P53"/>
    <mergeCell ref="N54:P54"/>
    <mergeCell ref="N55:P55"/>
    <mergeCell ref="N46:P46"/>
    <mergeCell ref="N47:P47"/>
    <mergeCell ref="N48:P48"/>
    <mergeCell ref="N49:P49"/>
    <mergeCell ref="N50:P50"/>
    <mergeCell ref="N41:P41"/>
    <mergeCell ref="N42:P42"/>
    <mergeCell ref="N43:P43"/>
    <mergeCell ref="N44:P44"/>
    <mergeCell ref="N45:P45"/>
    <mergeCell ref="N36:P36"/>
    <mergeCell ref="N37:P37"/>
    <mergeCell ref="N38:P38"/>
    <mergeCell ref="N39:P39"/>
    <mergeCell ref="N40:P40"/>
    <mergeCell ref="N31:P31"/>
    <mergeCell ref="N32:P32"/>
    <mergeCell ref="N33:P33"/>
    <mergeCell ref="N34:P34"/>
    <mergeCell ref="N35:P35"/>
    <mergeCell ref="N26:P26"/>
    <mergeCell ref="N27:P27"/>
    <mergeCell ref="N28:P28"/>
    <mergeCell ref="N29:P29"/>
    <mergeCell ref="N30:P30"/>
    <mergeCell ref="N21:P21"/>
    <mergeCell ref="N22:P22"/>
    <mergeCell ref="N23:P23"/>
    <mergeCell ref="N24:P24"/>
    <mergeCell ref="N25:P25"/>
    <mergeCell ref="N16:P16"/>
    <mergeCell ref="N17:P17"/>
    <mergeCell ref="N18:P18"/>
    <mergeCell ref="N19:P19"/>
    <mergeCell ref="N20:P20"/>
    <mergeCell ref="N11:P11"/>
    <mergeCell ref="N12:P12"/>
    <mergeCell ref="N13:P13"/>
    <mergeCell ref="N14:P14"/>
    <mergeCell ref="N15:P15"/>
    <mergeCell ref="N6:P6"/>
    <mergeCell ref="N7:P7"/>
    <mergeCell ref="N8:P8"/>
    <mergeCell ref="N9:P9"/>
    <mergeCell ref="N10:P10"/>
    <mergeCell ref="F2:F3"/>
    <mergeCell ref="G2:G3"/>
    <mergeCell ref="H2:H3"/>
    <mergeCell ref="I2:I3"/>
    <mergeCell ref="A2:A3"/>
    <mergeCell ref="B2:B3"/>
    <mergeCell ref="C2:C3"/>
    <mergeCell ref="D2:D3"/>
    <mergeCell ref="E2:E3"/>
    <mergeCell ref="O2:P2"/>
    <mergeCell ref="N3:P3"/>
    <mergeCell ref="N4:P4"/>
    <mergeCell ref="N5:P5"/>
    <mergeCell ref="L1:V1"/>
    <mergeCell ref="N106:P106"/>
    <mergeCell ref="N107:P107"/>
    <mergeCell ref="N108:P108"/>
    <mergeCell ref="N109:P109"/>
    <mergeCell ref="N110:P110"/>
    <mergeCell ref="N132:P132"/>
    <mergeCell ref="N133:P133"/>
    <mergeCell ref="N134:P134"/>
    <mergeCell ref="N111:P111"/>
    <mergeCell ref="N112:P112"/>
    <mergeCell ref="N113:P113"/>
    <mergeCell ref="N114:P114"/>
    <mergeCell ref="N115:P115"/>
    <mergeCell ref="N116:P116"/>
    <mergeCell ref="N117:P117"/>
    <mergeCell ref="N118:P118"/>
    <mergeCell ref="N119:P119"/>
    <mergeCell ref="N120:P120"/>
    <mergeCell ref="N121:P121"/>
    <mergeCell ref="N122:P122"/>
    <mergeCell ref="N123:P123"/>
    <mergeCell ref="N124:P124"/>
    <mergeCell ref="N125:P125"/>
    <mergeCell ref="N202:P202"/>
    <mergeCell ref="N203:P203"/>
    <mergeCell ref="N142:P142"/>
    <mergeCell ref="N198:P198"/>
    <mergeCell ref="N199:P199"/>
    <mergeCell ref="N200:P200"/>
    <mergeCell ref="N201:P201"/>
    <mergeCell ref="N143:P143"/>
    <mergeCell ref="N144:P144"/>
    <mergeCell ref="N145:P145"/>
    <mergeCell ref="N146:P146"/>
    <mergeCell ref="N147:P147"/>
    <mergeCell ref="N148:P148"/>
    <mergeCell ref="N149:P149"/>
    <mergeCell ref="N150:P150"/>
    <mergeCell ref="N151:P151"/>
    <mergeCell ref="N152:P152"/>
    <mergeCell ref="N153:P153"/>
    <mergeCell ref="N154:P154"/>
    <mergeCell ref="N155:P155"/>
    <mergeCell ref="N156:P156"/>
    <mergeCell ref="N162:P162"/>
    <mergeCell ref="N163:P163"/>
    <mergeCell ref="N164:P164"/>
  </mergeCells>
  <conditionalFormatting sqref="C204">
    <cfRule type="cellIs" dxfId="0" priority="4" stopIfTrue="1" operator="notEqual">
      <formula>""</formula>
    </cfRule>
  </conditionalFormatting>
  <dataValidations count="3">
    <dataValidation type="list" allowBlank="1" showInputMessage="1" showErrorMessage="1" sqref="G4:G203">
      <formula1>Currency</formula1>
    </dataValidation>
    <dataValidation operator="greaterThanOrEqual" allowBlank="1" showInputMessage="1" showErrorMessage="1" sqref="J4:J203"/>
    <dataValidation type="date" errorStyle="warning" allowBlank="1" showErrorMessage="1" errorTitle="Warning!" error="date outside eligibility period" sqref="E4:E203">
      <formula1>$R$2</formula1>
      <formula2>$T$2</formula2>
    </dataValidation>
  </dataValidations>
  <pageMargins left="0.59" right="0.19685039370078741" top="0.35433070866141736" bottom="0.27559055118110237" header="0.23622047244094491" footer="0.19685039370078741"/>
  <pageSetup paperSize="9" scale="51" orientation="portrait" r:id="rId5"/>
  <headerFooter alignWithMargins="0">
    <oddFooter>&amp;C&amp;P/&amp;N&amp;R&amp;F
&amp;A</oddFooter>
  </headerFooter>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2:B15"/>
  <sheetViews>
    <sheetView zoomScaleNormal="100" workbookViewId="0">
      <selection activeCell="S36" sqref="S36"/>
    </sheetView>
  </sheetViews>
  <sheetFormatPr defaultRowHeight="12.5" x14ac:dyDescent="0.25"/>
  <cols>
    <col min="1" max="1" width="12.7265625" customWidth="1"/>
  </cols>
  <sheetData>
    <row r="2" spans="2:2" s="13" customFormat="1" ht="13" x14ac:dyDescent="0.3">
      <c r="B2" s="14"/>
    </row>
    <row r="3" spans="2:2" s="13" customFormat="1" ht="13.5" customHeight="1" x14ac:dyDescent="0.3">
      <c r="B3" s="14"/>
    </row>
    <row r="4" spans="2:2" s="13" customFormat="1" ht="13.5" customHeight="1" x14ac:dyDescent="0.3">
      <c r="B4" s="14"/>
    </row>
    <row r="6" spans="2:2" s="13" customFormat="1" ht="12.75" customHeight="1" x14ac:dyDescent="0.3">
      <c r="B6" s="14"/>
    </row>
    <row r="7" spans="2:2" s="13" customFormat="1" ht="12.75" customHeight="1" x14ac:dyDescent="0.3">
      <c r="B7" s="14"/>
    </row>
    <row r="9" spans="2:2" s="15" customFormat="1" ht="11.25" customHeight="1" x14ac:dyDescent="0.2"/>
    <row r="10" spans="2:2" s="15" customFormat="1" ht="10" x14ac:dyDescent="0.2"/>
    <row r="11" spans="2:2" s="15" customFormat="1" ht="10" x14ac:dyDescent="0.2"/>
    <row r="12" spans="2:2" s="15" customFormat="1" ht="10" x14ac:dyDescent="0.2"/>
    <row r="13" spans="2:2" s="15" customFormat="1" ht="10" x14ac:dyDescent="0.2"/>
    <row r="14" spans="2:2" s="15" customFormat="1" ht="10" x14ac:dyDescent="0.2"/>
    <row r="15" spans="2:2" s="15" customFormat="1" ht="10" x14ac:dyDescent="0.2"/>
  </sheetData>
  <customSheetViews>
    <customSheetView guid="{5E9378FA-FE55-4445-AD38-912453231B36}" fitToPage="1">
      <selection activeCell="P23" sqref="P23"/>
      <pageMargins left="0.14000000000000001" right="0.15" top="0.5" bottom="0.28999999999999998" header="0.18" footer="0.18"/>
      <pageSetup paperSize="9" scale="83" orientation="portrait" r:id="rId1"/>
      <headerFooter alignWithMargins="0"/>
    </customSheetView>
    <customSheetView guid="{BFD2E6FE-1F33-48F4-97D0-F9F57918DFAD}" fitToPage="1">
      <selection activeCell="P23" sqref="P23"/>
      <pageMargins left="0.14000000000000001" right="0.15" top="0.5" bottom="0.28999999999999998" header="0.18" footer="0.18"/>
      <pageSetup paperSize="9" scale="83" orientation="portrait" r:id="rId2"/>
      <headerFooter alignWithMargins="0"/>
    </customSheetView>
    <customSheetView guid="{098D67FF-B60F-4658-BACC-7A3289279B42}" fitToPage="1">
      <selection activeCell="P23" sqref="P23"/>
      <pageMargins left="0.14000000000000001" right="0.15" top="0.5" bottom="0.28999999999999998" header="0.18" footer="0.18"/>
      <pageSetup paperSize="9" scale="83" orientation="portrait" r:id="rId3"/>
      <headerFooter alignWithMargins="0"/>
    </customSheetView>
    <customSheetView guid="{FDCDECFE-9525-4041-9738-768914BE7E43}" fitToPage="1">
      <selection activeCell="P23" sqref="P23"/>
      <pageMargins left="0.14000000000000001" right="0.15" top="0.5" bottom="0.28999999999999998" header="0.18" footer="0.18"/>
      <pageSetup paperSize="9" scale="83" orientation="portrait" r:id="rId4"/>
      <headerFooter alignWithMargins="0"/>
    </customSheetView>
  </customSheetViews>
  <phoneticPr fontId="1" type="noConversion"/>
  <printOptions horizontalCentered="1"/>
  <pageMargins left="0.15748031496062992" right="0.15748031496062992" top="0.51181102362204722" bottom="0.27559055118110237" header="0.19685039370078741" footer="0.19685039370078741"/>
  <pageSetup paperSize="9" scale="83" orientation="portrait" r:id="rId5"/>
  <headerFooter alignWithMargins="0">
    <oddFooter>&amp;C&amp;P/&amp;N&amp;R&amp;F
&amp;A</oddFooter>
  </headerFooter>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5"/>
  <sheetViews>
    <sheetView workbookViewId="0">
      <selection activeCell="B1" sqref="B1:C1"/>
    </sheetView>
  </sheetViews>
  <sheetFormatPr defaultColWidth="0" defaultRowHeight="15.5" zeroHeight="1" x14ac:dyDescent="0.35"/>
  <cols>
    <col min="1" max="1" width="3.54296875" style="184" customWidth="1"/>
    <col min="2" max="2" width="44" style="183" customWidth="1"/>
    <col min="3" max="3" width="8" style="189" bestFit="1" customWidth="1"/>
    <col min="4" max="4" width="2.1796875" style="184" customWidth="1"/>
    <col min="5" max="6" width="20.54296875" style="184" hidden="1" customWidth="1"/>
    <col min="7" max="7" width="9.1796875" style="184" hidden="1" customWidth="1"/>
    <col min="8" max="16384" width="9.1796875" style="184" hidden="1"/>
  </cols>
  <sheetData>
    <row r="1" spans="1:5" ht="16" thickBot="1" x14ac:dyDescent="0.4">
      <c r="A1" s="183"/>
      <c r="B1" s="774" t="s">
        <v>0</v>
      </c>
      <c r="C1" s="775"/>
      <c r="D1" s="183"/>
    </row>
    <row r="2" spans="1:5" s="185" customFormat="1" ht="31.5" thickBot="1" x14ac:dyDescent="0.4">
      <c r="A2" s="183"/>
      <c r="B2" s="291" t="s">
        <v>1</v>
      </c>
      <c r="C2" s="296" t="s">
        <v>108</v>
      </c>
      <c r="D2" s="183"/>
      <c r="E2" s="184"/>
    </row>
    <row r="3" spans="1:5" x14ac:dyDescent="0.35">
      <c r="B3" s="305" t="s">
        <v>141</v>
      </c>
      <c r="C3" s="312" t="s">
        <v>142</v>
      </c>
      <c r="D3" s="187"/>
      <c r="E3" s="187"/>
    </row>
    <row r="4" spans="1:5" x14ac:dyDescent="0.35">
      <c r="B4" s="308" t="s">
        <v>886</v>
      </c>
      <c r="C4" s="313" t="s">
        <v>350</v>
      </c>
    </row>
    <row r="5" spans="1:5" x14ac:dyDescent="0.35">
      <c r="B5" s="186" t="s">
        <v>149</v>
      </c>
      <c r="C5" s="297" t="s">
        <v>150</v>
      </c>
      <c r="D5" s="187"/>
      <c r="E5" s="187"/>
    </row>
    <row r="6" spans="1:5" x14ac:dyDescent="0.35">
      <c r="B6" s="308" t="s">
        <v>887</v>
      </c>
      <c r="C6" s="313" t="s">
        <v>358</v>
      </c>
      <c r="D6" s="187"/>
      <c r="E6" s="187"/>
    </row>
    <row r="7" spans="1:5" x14ac:dyDescent="0.35">
      <c r="B7" s="301" t="s">
        <v>176</v>
      </c>
      <c r="C7" s="300" t="s">
        <v>177</v>
      </c>
      <c r="D7" s="187"/>
      <c r="E7" s="187"/>
    </row>
    <row r="8" spans="1:5" x14ac:dyDescent="0.35">
      <c r="B8" s="186" t="s">
        <v>109</v>
      </c>
      <c r="C8" s="297" t="s">
        <v>110</v>
      </c>
      <c r="D8" s="187"/>
      <c r="E8" s="187"/>
    </row>
    <row r="9" spans="1:5" x14ac:dyDescent="0.35">
      <c r="B9" s="186" t="s">
        <v>111</v>
      </c>
      <c r="C9" s="297" t="s">
        <v>112</v>
      </c>
      <c r="D9" s="187"/>
      <c r="E9" s="187"/>
    </row>
    <row r="10" spans="1:5" x14ac:dyDescent="0.35">
      <c r="B10" s="186" t="s">
        <v>131</v>
      </c>
      <c r="C10" s="297" t="s">
        <v>132</v>
      </c>
      <c r="D10" s="187"/>
      <c r="E10" s="187"/>
    </row>
    <row r="11" spans="1:5" x14ac:dyDescent="0.35">
      <c r="B11" s="186" t="s">
        <v>113</v>
      </c>
      <c r="C11" s="297" t="s">
        <v>114</v>
      </c>
    </row>
    <row r="12" spans="1:5" x14ac:dyDescent="0.35">
      <c r="B12" s="186" t="s">
        <v>117</v>
      </c>
      <c r="C12" s="297" t="s">
        <v>118</v>
      </c>
    </row>
    <row r="13" spans="1:5" x14ac:dyDescent="0.35">
      <c r="B13" s="186" t="s">
        <v>115</v>
      </c>
      <c r="C13" s="297" t="s">
        <v>116</v>
      </c>
    </row>
    <row r="14" spans="1:5" x14ac:dyDescent="0.35">
      <c r="B14" s="308" t="s">
        <v>885</v>
      </c>
      <c r="C14" s="313" t="s">
        <v>338</v>
      </c>
    </row>
    <row r="15" spans="1:5" x14ac:dyDescent="0.35">
      <c r="B15" s="186" t="s">
        <v>119</v>
      </c>
      <c r="C15" s="297" t="s">
        <v>120</v>
      </c>
    </row>
    <row r="16" spans="1:5" x14ac:dyDescent="0.35">
      <c r="B16" s="186" t="s">
        <v>121</v>
      </c>
      <c r="C16" s="297" t="s">
        <v>122</v>
      </c>
    </row>
    <row r="17" spans="2:3" x14ac:dyDescent="0.35">
      <c r="B17" s="186" t="s">
        <v>123</v>
      </c>
      <c r="C17" s="297" t="s">
        <v>124</v>
      </c>
    </row>
    <row r="18" spans="2:3" x14ac:dyDescent="0.35">
      <c r="B18" s="186" t="s">
        <v>161</v>
      </c>
      <c r="C18" s="297" t="s">
        <v>162</v>
      </c>
    </row>
    <row r="19" spans="2:3" x14ac:dyDescent="0.35">
      <c r="B19" s="186" t="s">
        <v>125</v>
      </c>
      <c r="C19" s="297" t="s">
        <v>126</v>
      </c>
    </row>
    <row r="20" spans="2:3" x14ac:dyDescent="0.35">
      <c r="B20" s="308" t="s">
        <v>888</v>
      </c>
      <c r="C20" s="313" t="s">
        <v>490</v>
      </c>
    </row>
    <row r="21" spans="2:3" x14ac:dyDescent="0.35">
      <c r="B21" s="186" t="s">
        <v>171</v>
      </c>
      <c r="C21" s="297" t="s">
        <v>172</v>
      </c>
    </row>
    <row r="22" spans="2:3" x14ac:dyDescent="0.35">
      <c r="B22" s="186" t="s">
        <v>139</v>
      </c>
      <c r="C22" s="297" t="s">
        <v>140</v>
      </c>
    </row>
    <row r="23" spans="2:3" x14ac:dyDescent="0.35">
      <c r="B23" s="186" t="s">
        <v>127</v>
      </c>
      <c r="C23" s="297" t="s">
        <v>128</v>
      </c>
    </row>
    <row r="24" spans="2:3" x14ac:dyDescent="0.35">
      <c r="B24" s="292" t="s">
        <v>167</v>
      </c>
      <c r="C24" s="298" t="s">
        <v>168</v>
      </c>
    </row>
    <row r="25" spans="2:3" x14ac:dyDescent="0.35">
      <c r="B25" s="186" t="s">
        <v>129</v>
      </c>
      <c r="C25" s="297" t="s">
        <v>130</v>
      </c>
    </row>
    <row r="26" spans="2:3" x14ac:dyDescent="0.35">
      <c r="B26" s="308" t="s">
        <v>889</v>
      </c>
      <c r="C26" s="313" t="s">
        <v>541</v>
      </c>
    </row>
    <row r="27" spans="2:3" x14ac:dyDescent="0.35">
      <c r="B27" s="308" t="s">
        <v>893</v>
      </c>
      <c r="C27" s="313" t="s">
        <v>565</v>
      </c>
    </row>
    <row r="28" spans="2:3" x14ac:dyDescent="0.35">
      <c r="B28" s="292" t="s">
        <v>211</v>
      </c>
      <c r="C28" s="298" t="s">
        <v>210</v>
      </c>
    </row>
    <row r="29" spans="2:3" x14ac:dyDescent="0.35">
      <c r="B29" s="186" t="s">
        <v>135</v>
      </c>
      <c r="C29" s="297" t="s">
        <v>136</v>
      </c>
    </row>
    <row r="30" spans="2:3" x14ac:dyDescent="0.35">
      <c r="B30" s="186" t="s">
        <v>137</v>
      </c>
      <c r="C30" s="297" t="s">
        <v>138</v>
      </c>
    </row>
    <row r="31" spans="2:3" x14ac:dyDescent="0.35">
      <c r="B31" s="186" t="s">
        <v>133</v>
      </c>
      <c r="C31" s="297" t="s">
        <v>134</v>
      </c>
    </row>
    <row r="32" spans="2:3" x14ac:dyDescent="0.35">
      <c r="B32" s="306" t="s">
        <v>890</v>
      </c>
      <c r="C32" s="313" t="s">
        <v>606</v>
      </c>
    </row>
    <row r="33" spans="2:3" x14ac:dyDescent="0.35">
      <c r="B33" s="294" t="s">
        <v>143</v>
      </c>
      <c r="C33" s="300" t="s">
        <v>144</v>
      </c>
    </row>
    <row r="34" spans="2:3" x14ac:dyDescent="0.35">
      <c r="B34" s="293" t="s">
        <v>917</v>
      </c>
      <c r="C34" s="299" t="s">
        <v>175</v>
      </c>
    </row>
    <row r="35" spans="2:3" x14ac:dyDescent="0.35">
      <c r="B35" s="186" t="s">
        <v>145</v>
      </c>
      <c r="C35" s="297" t="s">
        <v>146</v>
      </c>
    </row>
    <row r="36" spans="2:3" x14ac:dyDescent="0.35">
      <c r="B36" s="186" t="s">
        <v>147</v>
      </c>
      <c r="C36" s="297" t="s">
        <v>148</v>
      </c>
    </row>
    <row r="37" spans="2:3" x14ac:dyDescent="0.35">
      <c r="B37" s="292" t="s">
        <v>169</v>
      </c>
      <c r="C37" s="298" t="s">
        <v>170</v>
      </c>
    </row>
    <row r="38" spans="2:3" x14ac:dyDescent="0.35">
      <c r="B38" s="186" t="s">
        <v>151</v>
      </c>
      <c r="C38" s="297" t="s">
        <v>152</v>
      </c>
    </row>
    <row r="39" spans="2:3" x14ac:dyDescent="0.35">
      <c r="B39" s="186" t="s">
        <v>153</v>
      </c>
      <c r="C39" s="297" t="s">
        <v>154</v>
      </c>
    </row>
    <row r="40" spans="2:3" x14ac:dyDescent="0.35">
      <c r="B40" s="186" t="s">
        <v>155</v>
      </c>
      <c r="C40" s="297" t="s">
        <v>156</v>
      </c>
    </row>
    <row r="41" spans="2:3" x14ac:dyDescent="0.35">
      <c r="B41" s="311" t="s">
        <v>884</v>
      </c>
      <c r="C41" s="316" t="s">
        <v>694</v>
      </c>
    </row>
    <row r="42" spans="2:3" x14ac:dyDescent="0.35">
      <c r="B42" s="309" t="s">
        <v>163</v>
      </c>
      <c r="C42" s="315" t="s">
        <v>164</v>
      </c>
    </row>
    <row r="43" spans="2:3" x14ac:dyDescent="0.35">
      <c r="B43" s="309" t="s">
        <v>157</v>
      </c>
      <c r="C43" s="315" t="s">
        <v>158</v>
      </c>
    </row>
    <row r="44" spans="2:3" x14ac:dyDescent="0.35">
      <c r="B44" s="309" t="s">
        <v>159</v>
      </c>
      <c r="C44" s="315" t="s">
        <v>160</v>
      </c>
    </row>
    <row r="45" spans="2:3" x14ac:dyDescent="0.35">
      <c r="B45" s="302" t="s">
        <v>891</v>
      </c>
      <c r="C45" s="303" t="s">
        <v>752</v>
      </c>
    </row>
    <row r="46" spans="2:3" x14ac:dyDescent="0.35">
      <c r="B46" s="310" t="s">
        <v>173</v>
      </c>
      <c r="C46" s="316" t="s">
        <v>174</v>
      </c>
    </row>
    <row r="47" spans="2:3" x14ac:dyDescent="0.35">
      <c r="B47" s="302" t="s">
        <v>892</v>
      </c>
      <c r="C47" s="303" t="s">
        <v>764</v>
      </c>
    </row>
    <row r="48" spans="2:3" x14ac:dyDescent="0.35">
      <c r="B48" s="309" t="s">
        <v>165</v>
      </c>
      <c r="C48" s="315" t="s">
        <v>166</v>
      </c>
    </row>
    <row r="49" spans="2:3" x14ac:dyDescent="0.35">
      <c r="B49" s="307" t="s">
        <v>883</v>
      </c>
      <c r="C49" s="314" t="s">
        <v>882</v>
      </c>
    </row>
    <row r="50" spans="2:3" ht="16" thickBot="1" x14ac:dyDescent="0.4">
      <c r="B50" s="188"/>
      <c r="C50" s="295"/>
    </row>
    <row r="51" spans="2:3" hidden="1" x14ac:dyDescent="0.35"/>
    <row r="52" spans="2:3" hidden="1" x14ac:dyDescent="0.35"/>
    <row r="53" spans="2:3" hidden="1" x14ac:dyDescent="0.35"/>
    <row r="54" spans="2:3" hidden="1" x14ac:dyDescent="0.35"/>
    <row r="55" spans="2:3" hidden="1" x14ac:dyDescent="0.35"/>
    <row r="56" spans="2:3" hidden="1" x14ac:dyDescent="0.35"/>
    <row r="57" spans="2:3" hidden="1" x14ac:dyDescent="0.35"/>
    <row r="58" spans="2:3" hidden="1" x14ac:dyDescent="0.35"/>
    <row r="59" spans="2:3" hidden="1" x14ac:dyDescent="0.35"/>
    <row r="60" spans="2:3" hidden="1" x14ac:dyDescent="0.35"/>
    <row r="61" spans="2:3" hidden="1" x14ac:dyDescent="0.35"/>
    <row r="62" spans="2:3" hidden="1" x14ac:dyDescent="0.35"/>
    <row r="63" spans="2:3" hidden="1" x14ac:dyDescent="0.35"/>
    <row r="64" spans="2:3"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sheetData>
  <sheetProtection algorithmName="SHA-512" hashValue="FTUo37ZnSl4TixY0KGK09G18YOY5ySsbW5uRxEOjIaNEt5w/auWAH4ae3aBSblTFJ3mdrjdwzVQ/sh9D51Jbag==" saltValue="Uhu9pdb937ldyijWXtMu8g==" spinCount="100000" sheet="1" objects="1" scenarios="1"/>
  <sortState ref="B3:C49">
    <sortCondition ref="C3:C49"/>
  </sortState>
  <mergeCells count="1">
    <mergeCell ref="B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Summary</vt:lpstr>
      <vt:lpstr>A. Staff costs</vt:lpstr>
      <vt:lpstr>B.1 Staff travel &amp; subs. costs</vt:lpstr>
      <vt:lpstr>B.2 Equipment</vt:lpstr>
      <vt:lpstr>B.3 Subcontracting</vt:lpstr>
      <vt:lpstr>B.4 Other costs</vt:lpstr>
      <vt:lpstr>Comments</vt:lpstr>
      <vt:lpstr>Country code</vt:lpstr>
      <vt:lpstr>Sheet1</vt:lpstr>
      <vt:lpstr>Exchange Rate 1-2019</vt:lpstr>
      <vt:lpstr>Sheet2</vt:lpstr>
      <vt:lpstr>Country</vt:lpstr>
      <vt:lpstr>Currency</vt:lpstr>
      <vt:lpstr>Duration</vt:lpstr>
      <vt:lpstr>End_date</vt:lpstr>
      <vt:lpstr>'A. Staff costs'!Print_Area</vt:lpstr>
      <vt:lpstr>'B.3 Subcontracting'!Print_Area</vt:lpstr>
      <vt:lpstr>Summary!Print_Area</vt:lpstr>
      <vt:lpstr>'B.1 Staff travel &amp; subs. costs'!Print_Titles</vt:lpstr>
      <vt:lpstr>Start_Date</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Troshan</dc:creator>
  <cp:lastModifiedBy>KARNAVOS Panagiotis (EACEA)</cp:lastModifiedBy>
  <cp:lastPrinted>2019-02-13T14:17:45Z</cp:lastPrinted>
  <dcterms:created xsi:type="dcterms:W3CDTF">2007-07-25T08:18:37Z</dcterms:created>
  <dcterms:modified xsi:type="dcterms:W3CDTF">2021-09-27T13:03:45Z</dcterms:modified>
</cp:coreProperties>
</file>