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_PUBLIC\B4\BIG BANG\eForms Part C\Excel Versions for Applicants\ERASMUS 2022 CSC EDU-YOUTH\"/>
    </mc:Choice>
  </mc:AlternateContent>
  <workbookProtection workbookAlgorithmName="SHA-512" workbookHashValue="bxHgtsp2wi34tfOMI2O/cztsB+2CVV0WPQ1SNdd1NXEQsgD/yrMLFO17ySHVpE7EM6eXhyHuUMX8m8cB0ViQcA==" workbookSaltValue="ZqYTNKyIfYQupjluAM1rQA==" workbookSpinCount="100000" lockStructure="1"/>
  <bookViews>
    <workbookView xWindow="0" yWindow="0" windowWidth="23040" windowHeight="9336"/>
  </bookViews>
  <sheets>
    <sheet name="PART C" sheetId="1" r:id="rId1"/>
    <sheet name="LISTS" sheetId="2" state="hidden" r:id="rId2"/>
  </sheets>
  <definedNames>
    <definedName name="Is3Yes">'PART C'!$G$36</definedName>
    <definedName name="IsLimitedInTime">'PART C'!$G$39</definedName>
    <definedName name="IsNGO">'PART C'!$G$19</definedName>
    <definedName name="l_Calls">t_Calls[Value]</definedName>
    <definedName name="l_IsoCountries">t_Countries[ISO]</definedName>
    <definedName name="l_LabelsCountries">t_Countries[Label]</definedName>
    <definedName name="l_NamesCountries">t_Countries[Name]</definedName>
    <definedName name="l_SpecificPanels">LISTS!$O$4:$O$6</definedName>
    <definedName name="l_Topics">t_Topics[Value]</definedName>
    <definedName name="l_TopicsAll">LISTS!$L$3:$P$11</definedName>
    <definedName name="l_TypesOfFields">t_TypesOfFields[Value]</definedName>
    <definedName name="l_YesNo">t_YesNo[Value]</definedName>
    <definedName name="MyCall">'PART C'!#REF!</definedName>
    <definedName name="MyTopic">'PART C'!#REF!</definedName>
    <definedName name="NbrOrgInNetwork">'PART C'!$G$49</definedName>
    <definedName name="NbrOrgs">'PART C'!$O$16</definedName>
    <definedName name="OrgTypes">t_OrgTypes[Value]</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1" l="1"/>
  <c r="Y50" i="1"/>
  <c r="R180" i="1" l="1"/>
  <c r="AF209" i="1"/>
  <c r="AE209" i="1"/>
  <c r="Z209" i="1"/>
  <c r="Y209" i="1"/>
  <c r="X209" i="1"/>
  <c r="U209" i="1"/>
  <c r="O209" i="1"/>
  <c r="D209" i="1" s="1"/>
  <c r="K209" i="1"/>
  <c r="AE208" i="1"/>
  <c r="AF207" i="1"/>
  <c r="AE207" i="1"/>
  <c r="Z207" i="1"/>
  <c r="Y207" i="1"/>
  <c r="X207" i="1"/>
  <c r="U207" i="1"/>
  <c r="O207" i="1"/>
  <c r="D207" i="1" s="1"/>
  <c r="K207" i="1"/>
  <c r="AE206" i="1"/>
  <c r="AF205" i="1"/>
  <c r="AE205" i="1"/>
  <c r="Z205" i="1"/>
  <c r="Y205" i="1"/>
  <c r="X205" i="1"/>
  <c r="U205" i="1"/>
  <c r="O205" i="1"/>
  <c r="D205" i="1" s="1"/>
  <c r="K205" i="1"/>
  <c r="AE204" i="1"/>
  <c r="AF203" i="1"/>
  <c r="AE203" i="1"/>
  <c r="Z203" i="1"/>
  <c r="Y203" i="1"/>
  <c r="X203" i="1"/>
  <c r="U203" i="1"/>
  <c r="O203" i="1"/>
  <c r="D203" i="1" s="1"/>
  <c r="K203" i="1"/>
  <c r="AE202" i="1"/>
  <c r="AF201" i="1"/>
  <c r="AE201" i="1"/>
  <c r="Z201" i="1"/>
  <c r="Y201" i="1"/>
  <c r="X201" i="1"/>
  <c r="U201" i="1"/>
  <c r="O201" i="1"/>
  <c r="D201" i="1" s="1"/>
  <c r="K201" i="1"/>
  <c r="AE200" i="1"/>
  <c r="AF198" i="1"/>
  <c r="AE198" i="1"/>
  <c r="Z198" i="1"/>
  <c r="Y198" i="1"/>
  <c r="X198" i="1"/>
  <c r="U198" i="1"/>
  <c r="O198" i="1"/>
  <c r="D198" i="1" s="1"/>
  <c r="K198" i="1"/>
  <c r="AE197" i="1"/>
  <c r="AF195" i="1"/>
  <c r="AE195" i="1"/>
  <c r="Z195" i="1"/>
  <c r="Y195" i="1"/>
  <c r="X195" i="1"/>
  <c r="U195" i="1"/>
  <c r="O195" i="1"/>
  <c r="D195" i="1" s="1"/>
  <c r="K195" i="1"/>
  <c r="AE194" i="1"/>
  <c r="AF192" i="1"/>
  <c r="AE192" i="1"/>
  <c r="Z192" i="1"/>
  <c r="Y192" i="1"/>
  <c r="X192" i="1"/>
  <c r="U192" i="1"/>
  <c r="O192" i="1"/>
  <c r="D192" i="1" s="1"/>
  <c r="K192" i="1"/>
  <c r="AE191" i="1"/>
  <c r="N209" i="1" l="1"/>
  <c r="N205" i="1"/>
  <c r="N201" i="1"/>
  <c r="N207" i="1"/>
  <c r="N203" i="1"/>
  <c r="N198" i="1"/>
  <c r="N192" i="1"/>
  <c r="N195" i="1"/>
  <c r="AF133" i="1"/>
  <c r="AE133" i="1"/>
  <c r="K133" i="1"/>
  <c r="AF132" i="1"/>
  <c r="AE132" i="1"/>
  <c r="K132" i="1"/>
  <c r="AF131" i="1"/>
  <c r="AE131" i="1"/>
  <c r="K131" i="1"/>
  <c r="AF130" i="1"/>
  <c r="AE130" i="1"/>
  <c r="K130" i="1"/>
  <c r="AF129" i="1"/>
  <c r="AE129" i="1"/>
  <c r="K129" i="1"/>
  <c r="AE112" i="1"/>
  <c r="AF114" i="1"/>
  <c r="AE114" i="1"/>
  <c r="K114" i="1"/>
  <c r="AF113" i="1"/>
  <c r="AE113" i="1"/>
  <c r="V113" i="1"/>
  <c r="U113" i="1"/>
  <c r="R113" i="1"/>
  <c r="K113" i="1"/>
  <c r="AE111" i="1"/>
  <c r="AE110" i="1"/>
  <c r="AE109" i="1"/>
  <c r="AE108" i="1"/>
  <c r="AF107" i="1"/>
  <c r="AE107" i="1"/>
  <c r="K107"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R56" i="1"/>
  <c r="Q55" i="1"/>
  <c r="R55" i="1"/>
  <c r="Q54" i="1"/>
  <c r="E52" i="1"/>
  <c r="D53" i="1"/>
  <c r="W53" i="1" s="1"/>
  <c r="Q53" i="1"/>
  <c r="R53" i="1"/>
  <c r="AF50" i="1"/>
  <c r="AE50" i="1"/>
  <c r="X50" i="1"/>
  <c r="U50" i="1"/>
  <c r="K50" i="1"/>
  <c r="AE49" i="1"/>
  <c r="V52" i="1"/>
  <c r="V53" i="1" s="1"/>
  <c r="V54" i="1" s="1"/>
  <c r="V55" i="1" s="1"/>
  <c r="V56" i="1" s="1"/>
  <c r="V57" i="1" s="1"/>
  <c r="V58" i="1" s="1"/>
  <c r="V59" i="1" s="1"/>
  <c r="V60" i="1" s="1"/>
  <c r="V61" i="1" s="1"/>
  <c r="V62" i="1" s="1"/>
  <c r="V63" i="1" s="1"/>
  <c r="V64" i="1" s="1"/>
  <c r="V65" i="1" s="1"/>
  <c r="V66" i="1" s="1"/>
  <c r="V67" i="1" s="1"/>
  <c r="V68" i="1" s="1"/>
  <c r="V69" i="1" s="1"/>
  <c r="V70" i="1" s="1"/>
  <c r="V71" i="1" s="1"/>
  <c r="V72" i="1" s="1"/>
  <c r="V73" i="1" s="1"/>
  <c r="V74" i="1" s="1"/>
  <c r="V75" i="1" s="1"/>
  <c r="V76" i="1" s="1"/>
  <c r="V77" i="1" s="1"/>
  <c r="V78" i="1" s="1"/>
  <c r="V79" i="1" s="1"/>
  <c r="V80" i="1" s="1"/>
  <c r="V81" i="1" s="1"/>
  <c r="V82" i="1" s="1"/>
  <c r="V83" i="1" s="1"/>
  <c r="V84" i="1" s="1"/>
  <c r="V85" i="1" s="1"/>
  <c r="V86" i="1" s="1"/>
  <c r="V87" i="1" s="1"/>
  <c r="V88" i="1" s="1"/>
  <c r="V89" i="1" s="1"/>
  <c r="V90" i="1" s="1"/>
  <c r="V91" i="1" s="1"/>
  <c r="V92" i="1" s="1"/>
  <c r="V93" i="1" s="1"/>
  <c r="V94" i="1" s="1"/>
  <c r="V95" i="1" s="1"/>
  <c r="V96" i="1" s="1"/>
  <c r="V97" i="1" s="1"/>
  <c r="V98" i="1" s="1"/>
  <c r="V99" i="1" s="1"/>
  <c r="V100" i="1" s="1"/>
  <c r="V101" i="1" s="1"/>
  <c r="F52" i="1"/>
  <c r="R52" i="1" s="1"/>
  <c r="AF47" i="1"/>
  <c r="AE47" i="1"/>
  <c r="K47" i="1"/>
  <c r="AF46" i="1"/>
  <c r="AE46" i="1"/>
  <c r="K46" i="1"/>
  <c r="AF45" i="1"/>
  <c r="AE45" i="1"/>
  <c r="K45" i="1"/>
  <c r="AF44" i="1"/>
  <c r="AE44" i="1"/>
  <c r="K44" i="1"/>
  <c r="AF43" i="1"/>
  <c r="AE43" i="1"/>
  <c r="L43" i="1"/>
  <c r="K43" i="1"/>
  <c r="X42" i="1"/>
  <c r="X40" i="1"/>
  <c r="X37" i="1"/>
  <c r="X35" i="1"/>
  <c r="X33" i="1"/>
  <c r="X29" i="1"/>
  <c r="X27" i="1"/>
  <c r="X20" i="1"/>
  <c r="X10" i="1"/>
  <c r="L42" i="1"/>
  <c r="L41" i="1"/>
  <c r="L40" i="1"/>
  <c r="L39" i="1"/>
  <c r="L38" i="1"/>
  <c r="L37" i="1"/>
  <c r="L36" i="1"/>
  <c r="L35" i="1"/>
  <c r="L34" i="1"/>
  <c r="L33" i="1"/>
  <c r="L32" i="1"/>
  <c r="L31" i="1"/>
  <c r="L30" i="1"/>
  <c r="L29" i="1"/>
  <c r="L28" i="1"/>
  <c r="L27" i="1"/>
  <c r="L26" i="1"/>
  <c r="L25" i="1"/>
  <c r="O42" i="1"/>
  <c r="D42" i="1" s="1"/>
  <c r="O40" i="1"/>
  <c r="O37" i="1"/>
  <c r="D37" i="1" s="1"/>
  <c r="AF42" i="1"/>
  <c r="AE42" i="1"/>
  <c r="Z42" i="1"/>
  <c r="Y42" i="1"/>
  <c r="U42" i="1"/>
  <c r="K42" i="1"/>
  <c r="AE41" i="1"/>
  <c r="AF40" i="1"/>
  <c r="AE40" i="1"/>
  <c r="Z40" i="1"/>
  <c r="Y40" i="1"/>
  <c r="U40" i="1"/>
  <c r="K40" i="1"/>
  <c r="AE39" i="1"/>
  <c r="AF37" i="1"/>
  <c r="AE37" i="1"/>
  <c r="Z37" i="1"/>
  <c r="Y37" i="1"/>
  <c r="U37" i="1"/>
  <c r="K37" i="1"/>
  <c r="AE36" i="1"/>
  <c r="AF35" i="1"/>
  <c r="AE35" i="1"/>
  <c r="Z35" i="1"/>
  <c r="Y35" i="1"/>
  <c r="U35" i="1"/>
  <c r="O35" i="1"/>
  <c r="D35" i="1" s="1"/>
  <c r="K35" i="1"/>
  <c r="AE34" i="1"/>
  <c r="AF30" i="1"/>
  <c r="AE30" i="1"/>
  <c r="K30" i="1"/>
  <c r="AF33" i="1"/>
  <c r="AE33" i="1"/>
  <c r="Z33" i="1"/>
  <c r="Y33" i="1"/>
  <c r="U33" i="1"/>
  <c r="O33" i="1"/>
  <c r="D33" i="1" s="1"/>
  <c r="K33" i="1"/>
  <c r="AE32" i="1"/>
  <c r="AF29" i="1"/>
  <c r="AE29" i="1"/>
  <c r="Z29" i="1"/>
  <c r="Y29" i="1"/>
  <c r="U29" i="1"/>
  <c r="O29" i="1"/>
  <c r="D29" i="1" s="1"/>
  <c r="K29" i="1"/>
  <c r="AE28" i="1"/>
  <c r="AF27" i="1"/>
  <c r="AE27" i="1"/>
  <c r="Z27" i="1"/>
  <c r="Y27" i="1"/>
  <c r="U27" i="1"/>
  <c r="O27" i="1"/>
  <c r="D27" i="1" s="1"/>
  <c r="K27" i="1"/>
  <c r="AE26" i="1"/>
  <c r="AF25" i="1"/>
  <c r="AE25" i="1"/>
  <c r="K25" i="1"/>
  <c r="L24" i="1"/>
  <c r="L23" i="1"/>
  <c r="AF20" i="1"/>
  <c r="AE20" i="1"/>
  <c r="Z20" i="1"/>
  <c r="Y20" i="1"/>
  <c r="U20" i="1"/>
  <c r="O20" i="1"/>
  <c r="D20" i="1" s="1"/>
  <c r="K20" i="1"/>
  <c r="AE19" i="1"/>
  <c r="AF24" i="1"/>
  <c r="AE24" i="1"/>
  <c r="K24" i="1"/>
  <c r="AF23" i="1"/>
  <c r="AE23" i="1"/>
  <c r="K23" i="1"/>
  <c r="AF10" i="1"/>
  <c r="AE10" i="1"/>
  <c r="Z10" i="1"/>
  <c r="Y10" i="1"/>
  <c r="U10" i="1"/>
  <c r="O10" i="1"/>
  <c r="D10" i="1" s="1"/>
  <c r="K10" i="1"/>
  <c r="AE9" i="1"/>
  <c r="S113" i="1"/>
  <c r="O50" i="1" l="1"/>
  <c r="D50" i="1" s="1"/>
  <c r="W52" i="1"/>
  <c r="D54" i="1"/>
  <c r="Q113" i="1"/>
  <c r="O53" i="1"/>
  <c r="N53" i="1" s="1"/>
  <c r="R94" i="1"/>
  <c r="R95" i="1"/>
  <c r="R96" i="1"/>
  <c r="R97" i="1"/>
  <c r="R98" i="1"/>
  <c r="R99" i="1"/>
  <c r="R101" i="1"/>
  <c r="R73" i="1"/>
  <c r="R74" i="1"/>
  <c r="R75" i="1"/>
  <c r="R76" i="1"/>
  <c r="R77" i="1"/>
  <c r="R78" i="1"/>
  <c r="R79" i="1"/>
  <c r="R80" i="1"/>
  <c r="R81" i="1"/>
  <c r="R82" i="1"/>
  <c r="R83" i="1"/>
  <c r="R84" i="1"/>
  <c r="R85" i="1"/>
  <c r="R86" i="1"/>
  <c r="R87" i="1"/>
  <c r="R88" i="1"/>
  <c r="R89" i="1"/>
  <c r="R90" i="1"/>
  <c r="R91" i="1"/>
  <c r="R92" i="1"/>
  <c r="R63" i="1"/>
  <c r="R64" i="1"/>
  <c r="R65" i="1"/>
  <c r="R66" i="1"/>
  <c r="R67" i="1"/>
  <c r="R68" i="1"/>
  <c r="R69" i="1"/>
  <c r="R70" i="1"/>
  <c r="R71" i="1"/>
  <c r="R72" i="1"/>
  <c r="R61" i="1"/>
  <c r="R62" i="1"/>
  <c r="R57" i="1"/>
  <c r="R58" i="1"/>
  <c r="R59" i="1"/>
  <c r="R60" i="1"/>
  <c r="R54" i="1"/>
  <c r="Q52" i="1"/>
  <c r="N37" i="1"/>
  <c r="N40" i="1"/>
  <c r="N42" i="1"/>
  <c r="N35" i="1"/>
  <c r="N33" i="1"/>
  <c r="N29" i="1"/>
  <c r="N27" i="1"/>
  <c r="D40" i="1"/>
  <c r="N20" i="1"/>
  <c r="N10" i="1"/>
  <c r="N50" i="1" l="1"/>
  <c r="D55" i="1"/>
  <c r="W54" i="1"/>
  <c r="O54" i="1" s="1"/>
  <c r="N54" i="1" s="1"/>
  <c r="O113" i="1"/>
  <c r="N113" i="1" s="1"/>
  <c r="D113" i="1"/>
  <c r="R93" i="1"/>
  <c r="R100" i="1"/>
  <c r="O52" i="1"/>
  <c r="N52" i="1" s="1"/>
  <c r="D56" i="1" l="1"/>
  <c r="W55" i="1"/>
  <c r="O55" i="1" s="1"/>
  <c r="N55" i="1" s="1"/>
  <c r="AE213" i="1"/>
  <c r="AF213" i="1"/>
  <c r="K213" i="1"/>
  <c r="AE212" i="1"/>
  <c r="AF212" i="1"/>
  <c r="K212" i="1"/>
  <c r="AE210" i="1"/>
  <c r="AF210" i="1"/>
  <c r="K210" i="1"/>
  <c r="AF211" i="1"/>
  <c r="AE211" i="1"/>
  <c r="K211" i="1"/>
  <c r="A7" i="2"/>
  <c r="H1" i="2"/>
  <c r="A10" i="2"/>
  <c r="Y1" i="2"/>
  <c r="W1" i="2"/>
  <c r="D57" i="1" l="1"/>
  <c r="W56" i="1"/>
  <c r="O56" i="1" s="1"/>
  <c r="N56" i="1" s="1"/>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56" i="2"/>
  <c r="A57" i="2"/>
  <c r="A58" i="2"/>
  <c r="A59" i="2"/>
  <c r="A60" i="2"/>
  <c r="A61" i="2"/>
  <c r="A62" i="2"/>
  <c r="A63" i="2"/>
  <c r="A64" i="2"/>
  <c r="A65" i="2"/>
  <c r="A66" i="2"/>
  <c r="A67" i="2"/>
  <c r="A68" i="2"/>
  <c r="A69" i="2"/>
  <c r="A70" i="2"/>
  <c r="A71" i="2"/>
  <c r="A18" i="2"/>
  <c r="A26" i="2"/>
  <c r="A34" i="2"/>
  <c r="A41" i="2"/>
  <c r="A42" i="2"/>
  <c r="A48" i="2"/>
  <c r="A49" i="2"/>
  <c r="A50" i="2"/>
  <c r="A55" i="2"/>
  <c r="A54" i="2"/>
  <c r="A53" i="2"/>
  <c r="A52" i="2"/>
  <c r="A51" i="2"/>
  <c r="A47" i="2"/>
  <c r="A46" i="2"/>
  <c r="A45" i="2"/>
  <c r="A44" i="2"/>
  <c r="A43" i="2"/>
  <c r="A40" i="2"/>
  <c r="A39" i="2"/>
  <c r="A38" i="2"/>
  <c r="A37" i="2"/>
  <c r="A36" i="2"/>
  <c r="A35" i="2"/>
  <c r="A33" i="2"/>
  <c r="A32" i="2"/>
  <c r="A31" i="2"/>
  <c r="A30" i="2"/>
  <c r="A29" i="2"/>
  <c r="A28" i="2"/>
  <c r="A27" i="2"/>
  <c r="A25" i="2"/>
  <c r="A24" i="2"/>
  <c r="A23" i="2"/>
  <c r="A22" i="2"/>
  <c r="A21" i="2"/>
  <c r="A20" i="2"/>
  <c r="A19" i="2"/>
  <c r="A17" i="2"/>
  <c r="A16" i="2"/>
  <c r="A15" i="2"/>
  <c r="A14" i="2"/>
  <c r="A13" i="2"/>
  <c r="A12" i="2"/>
  <c r="A11" i="2"/>
  <c r="U242" i="2"/>
  <c r="U98" i="2"/>
  <c r="U164" i="2"/>
  <c r="U213" i="2"/>
  <c r="U9" i="2"/>
  <c r="U256" i="2"/>
  <c r="U4" i="2"/>
  <c r="U13" i="2"/>
  <c r="U11" i="2"/>
  <c r="U6" i="2"/>
  <c r="U15" i="2"/>
  <c r="U173" i="2"/>
  <c r="U10" i="2"/>
  <c r="U12" i="2"/>
  <c r="U14" i="2"/>
  <c r="U8" i="2"/>
  <c r="U18" i="2"/>
  <c r="U17" i="2"/>
  <c r="U16" i="2"/>
  <c r="U19" i="2"/>
  <c r="U33" i="2"/>
  <c r="U24" i="2"/>
  <c r="U23" i="2"/>
  <c r="U26" i="2"/>
  <c r="U42" i="2"/>
  <c r="U41" i="2"/>
  <c r="U22" i="2"/>
  <c r="U43" i="2"/>
  <c r="U28" i="2"/>
  <c r="U29" i="2"/>
  <c r="U40" i="2"/>
  <c r="U31" i="2"/>
  <c r="U36" i="2"/>
  <c r="U21" i="2"/>
  <c r="U30" i="2"/>
  <c r="U35" i="2"/>
  <c r="U34" i="2"/>
  <c r="U25" i="2"/>
  <c r="U27" i="2"/>
  <c r="U46" i="2"/>
  <c r="U57" i="2"/>
  <c r="U61" i="2"/>
  <c r="U50" i="2"/>
  <c r="U60" i="2"/>
  <c r="U236" i="2"/>
  <c r="U64" i="2"/>
  <c r="U62" i="2"/>
  <c r="U53" i="2"/>
  <c r="U45" i="2"/>
  <c r="U54" i="2"/>
  <c r="U58" i="2"/>
  <c r="U63" i="2"/>
  <c r="U66" i="2"/>
  <c r="U48" i="2"/>
  <c r="U55" i="2"/>
  <c r="U68" i="2"/>
  <c r="U69" i="2"/>
  <c r="U93" i="2"/>
  <c r="U71" i="2"/>
  <c r="U70" i="2"/>
  <c r="U72" i="2"/>
  <c r="U73" i="2"/>
  <c r="U7" i="2"/>
  <c r="U74" i="2"/>
  <c r="U79" i="2"/>
  <c r="U75" i="2"/>
  <c r="U78" i="2"/>
  <c r="U227" i="2"/>
  <c r="U81" i="2"/>
  <c r="U85" i="2"/>
  <c r="U84" i="2"/>
  <c r="U82" i="2"/>
  <c r="U159" i="2"/>
  <c r="U83" i="2"/>
  <c r="U86" i="2"/>
  <c r="U90" i="2"/>
  <c r="U96" i="2"/>
  <c r="U257" i="2"/>
  <c r="U100" i="2"/>
  <c r="U92" i="2"/>
  <c r="U94" i="2"/>
  <c r="U95" i="2"/>
  <c r="U99" i="2"/>
  <c r="U91" i="2"/>
  <c r="U105" i="2"/>
  <c r="U77" i="2"/>
  <c r="U97" i="2"/>
  <c r="U225" i="2"/>
  <c r="U103" i="2"/>
  <c r="U102" i="2"/>
  <c r="U106" i="2"/>
  <c r="U107" i="2"/>
  <c r="U112" i="2"/>
  <c r="U109" i="2"/>
  <c r="U111" i="2"/>
  <c r="U65" i="2"/>
  <c r="U108" i="2"/>
  <c r="U113" i="2"/>
  <c r="U116" i="2"/>
  <c r="U119" i="2"/>
  <c r="U121" i="2"/>
  <c r="U115" i="2"/>
  <c r="U38" i="2"/>
  <c r="U118" i="2"/>
  <c r="U117" i="2"/>
  <c r="U114" i="2"/>
  <c r="U122" i="2"/>
  <c r="U123" i="2"/>
  <c r="U126" i="2"/>
  <c r="U124" i="2"/>
  <c r="U128" i="2"/>
  <c r="U134" i="2"/>
  <c r="U44" i="2"/>
  <c r="U129" i="2"/>
  <c r="U59" i="2"/>
  <c r="U229" i="2"/>
  <c r="U130" i="2"/>
  <c r="U131" i="2"/>
  <c r="U133" i="2"/>
  <c r="U49" i="2"/>
  <c r="U127" i="2"/>
  <c r="U135" i="2"/>
  <c r="U137" i="2"/>
  <c r="U230" i="2"/>
  <c r="U141" i="2"/>
  <c r="U228" i="2"/>
  <c r="U139" i="2"/>
  <c r="U138" i="2"/>
  <c r="U142" i="2"/>
  <c r="U143" i="2"/>
  <c r="U136" i="2"/>
  <c r="U140" i="2"/>
  <c r="U166" i="2"/>
  <c r="U160" i="2"/>
  <c r="U145" i="2"/>
  <c r="U152" i="2"/>
  <c r="U181" i="2"/>
  <c r="U150" i="2"/>
  <c r="U168" i="2"/>
  <c r="U162" i="2"/>
  <c r="U144" i="2"/>
  <c r="U182" i="2"/>
  <c r="U154" i="2"/>
  <c r="U165" i="2"/>
  <c r="U151" i="2"/>
  <c r="U155" i="2"/>
  <c r="U149" i="2"/>
  <c r="U147" i="2"/>
  <c r="U158" i="2"/>
  <c r="U148" i="2"/>
  <c r="U167" i="2"/>
  <c r="U169" i="2"/>
  <c r="U174" i="2"/>
  <c r="U177" i="2"/>
  <c r="U180" i="2"/>
  <c r="U178" i="2"/>
  <c r="U176" i="2"/>
  <c r="U172" i="2"/>
  <c r="U184" i="2"/>
  <c r="U171" i="2"/>
  <c r="U170" i="2"/>
  <c r="U179" i="2"/>
  <c r="U175" i="2"/>
  <c r="U185" i="2"/>
  <c r="U189" i="2"/>
  <c r="U192" i="2"/>
  <c r="U88" i="2"/>
  <c r="U190" i="2"/>
  <c r="U193" i="2"/>
  <c r="U186" i="2"/>
  <c r="U195" i="2"/>
  <c r="U206" i="2"/>
  <c r="U194" i="2"/>
  <c r="U188" i="2"/>
  <c r="U196" i="2"/>
  <c r="U187" i="2"/>
  <c r="U191" i="2"/>
  <c r="U198" i="2"/>
  <c r="U200" i="2"/>
  <c r="U201" i="2"/>
  <c r="U202" i="2"/>
  <c r="U210" i="2"/>
  <c r="U222" i="2"/>
  <c r="U216" i="2"/>
  <c r="U232" i="2"/>
  <c r="U235" i="2"/>
  <c r="U218" i="2"/>
  <c r="U204" i="2"/>
  <c r="U221" i="2"/>
  <c r="U220" i="2"/>
  <c r="U217" i="2"/>
  <c r="U208" i="2"/>
  <c r="U211" i="2"/>
  <c r="U223" i="2"/>
  <c r="U233" i="2"/>
  <c r="U209" i="2"/>
  <c r="U76" i="2"/>
  <c r="U237" i="2"/>
  <c r="U80" i="2"/>
  <c r="U251" i="2"/>
  <c r="U52" i="2"/>
  <c r="U89" i="2"/>
  <c r="U244" i="2"/>
  <c r="U241" i="2"/>
  <c r="U239" i="2"/>
  <c r="U245" i="2"/>
  <c r="U250" i="2"/>
  <c r="U248" i="2"/>
  <c r="U246" i="2"/>
  <c r="U243" i="2"/>
  <c r="U249" i="2"/>
  <c r="U247" i="2"/>
  <c r="U252" i="2"/>
  <c r="U238" i="2"/>
  <c r="U240" i="2"/>
  <c r="U254" i="2"/>
  <c r="U253" i="2"/>
  <c r="U259" i="2"/>
  <c r="U258" i="2"/>
  <c r="U260" i="2"/>
  <c r="U261" i="2"/>
  <c r="U110" i="2"/>
  <c r="U231" i="2"/>
  <c r="U263" i="2"/>
  <c r="U39" i="2"/>
  <c r="U265" i="2"/>
  <c r="U264" i="2"/>
  <c r="U262" i="2"/>
  <c r="U266" i="2"/>
  <c r="U207" i="2"/>
  <c r="U51" i="2"/>
  <c r="U157" i="2"/>
  <c r="U268" i="2"/>
  <c r="U156" i="2"/>
  <c r="U215" i="2"/>
  <c r="U224" i="2"/>
  <c r="U269" i="2"/>
  <c r="U270" i="2"/>
  <c r="U255" i="2"/>
  <c r="U161" i="2"/>
  <c r="U212" i="2"/>
  <c r="U163" i="2"/>
  <c r="U132" i="2"/>
  <c r="U104" i="2"/>
  <c r="U87" i="2"/>
  <c r="U153" i="2"/>
  <c r="U125" i="2"/>
  <c r="U120" i="2"/>
  <c r="U101" i="2"/>
  <c r="U214" i="2"/>
  <c r="U267" i="2"/>
  <c r="U234" i="2"/>
  <c r="U5" i="2"/>
  <c r="U203" i="2"/>
  <c r="U32" i="2"/>
  <c r="U56" i="2"/>
  <c r="U67" i="2"/>
  <c r="U205" i="2"/>
  <c r="U197" i="2"/>
  <c r="U199" i="2"/>
  <c r="U226" i="2"/>
  <c r="U219" i="2"/>
  <c r="U47" i="2"/>
  <c r="U20" i="2"/>
  <c r="U146" i="2"/>
  <c r="U183" i="2"/>
  <c r="U37" i="2"/>
  <c r="A9" i="2"/>
  <c r="A8" i="2"/>
  <c r="Y29" i="2" s="1"/>
  <c r="A6" i="2"/>
  <c r="A5" i="2"/>
  <c r="A4" i="2"/>
  <c r="Y41" i="2" s="1"/>
  <c r="D58" i="1" l="1"/>
  <c r="W57" i="1"/>
  <c r="O57" i="1" s="1"/>
  <c r="N57" i="1" s="1"/>
  <c r="Y11" i="2"/>
  <c r="Y13" i="2"/>
  <c r="Y20" i="2"/>
  <c r="Y5" i="2"/>
  <c r="Y10" i="2"/>
  <c r="Y40" i="2"/>
  <c r="Y18" i="2"/>
  <c r="Y21" i="2"/>
  <c r="Y34" i="2"/>
  <c r="Y14" i="2"/>
  <c r="Y7" i="2"/>
  <c r="Y37" i="2"/>
  <c r="Y9" i="2"/>
  <c r="Y6" i="2"/>
  <c r="Y19" i="2"/>
  <c r="Y22" i="2"/>
  <c r="Y15" i="2"/>
  <c r="Y8" i="2"/>
  <c r="Y17" i="2"/>
  <c r="Y28" i="2"/>
  <c r="Y27" i="2"/>
  <c r="Y30" i="2"/>
  <c r="Y23" i="2"/>
  <c r="Y16" i="2"/>
  <c r="Y25" i="2"/>
  <c r="Y36" i="2"/>
  <c r="Y35" i="2"/>
  <c r="Y38" i="2"/>
  <c r="Y31" i="2"/>
  <c r="Y24" i="2"/>
  <c r="Y33" i="2"/>
  <c r="Y12" i="2"/>
  <c r="Y26" i="2"/>
  <c r="Y39" i="2"/>
  <c r="Y32" i="2"/>
  <c r="Y4" i="2"/>
  <c r="H5" i="2"/>
  <c r="H4" i="2"/>
  <c r="W5" i="2"/>
  <c r="W6" i="2"/>
  <c r="W4" i="2"/>
  <c r="AF185" i="1"/>
  <c r="AE185" i="1"/>
  <c r="AF184" i="1"/>
  <c r="AE184" i="1"/>
  <c r="AF183" i="1"/>
  <c r="AE183" i="1"/>
  <c r="AF182" i="1"/>
  <c r="AE182" i="1"/>
  <c r="AF181" i="1"/>
  <c r="AE181" i="1"/>
  <c r="AF180" i="1"/>
  <c r="AE180" i="1"/>
  <c r="AF134" i="1"/>
  <c r="AE134" i="1"/>
  <c r="AF128" i="1"/>
  <c r="AE128" i="1"/>
  <c r="AF127" i="1"/>
  <c r="AE127" i="1"/>
  <c r="AE126" i="1"/>
  <c r="AE125" i="1"/>
  <c r="AE124" i="1"/>
  <c r="AE123" i="1"/>
  <c r="AF122" i="1"/>
  <c r="AE122" i="1"/>
  <c r="AF121" i="1"/>
  <c r="AE121" i="1"/>
  <c r="AF120" i="1"/>
  <c r="AE120" i="1"/>
  <c r="AE119" i="1"/>
  <c r="AE118" i="1"/>
  <c r="AE117" i="1"/>
  <c r="AE116" i="1"/>
  <c r="AF115" i="1"/>
  <c r="AE115" i="1"/>
  <c r="AF106" i="1"/>
  <c r="AE106" i="1"/>
  <c r="AF105" i="1"/>
  <c r="AE105" i="1"/>
  <c r="AF104" i="1"/>
  <c r="AE104" i="1"/>
  <c r="AF103" i="1"/>
  <c r="AE103" i="1"/>
  <c r="AF102" i="1"/>
  <c r="AE102" i="1"/>
  <c r="AF17" i="1"/>
  <c r="AE17" i="1"/>
  <c r="AF16" i="1"/>
  <c r="AE16" i="1"/>
  <c r="AF15" i="1"/>
  <c r="AE15" i="1"/>
  <c r="AF14" i="1"/>
  <c r="AE14" i="1"/>
  <c r="AF13" i="1"/>
  <c r="AE13" i="1"/>
  <c r="AF5" i="1"/>
  <c r="AE5" i="1"/>
  <c r="K185" i="1"/>
  <c r="K184" i="1"/>
  <c r="K183" i="1"/>
  <c r="K182" i="1"/>
  <c r="K181" i="1"/>
  <c r="K180" i="1"/>
  <c r="K134" i="1"/>
  <c r="K128" i="1"/>
  <c r="K127" i="1"/>
  <c r="K122" i="1"/>
  <c r="K121" i="1"/>
  <c r="K120" i="1"/>
  <c r="K115" i="1"/>
  <c r="K106" i="1"/>
  <c r="K105" i="1"/>
  <c r="K104" i="1"/>
  <c r="K103" i="1"/>
  <c r="K102" i="1"/>
  <c r="K17" i="1"/>
  <c r="K16" i="1"/>
  <c r="K15" i="1"/>
  <c r="K14" i="1"/>
  <c r="K13" i="1"/>
  <c r="K5" i="1"/>
  <c r="AD135" i="1"/>
  <c r="AE135" i="1" s="1"/>
  <c r="V180" i="1"/>
  <c r="U180" i="1"/>
  <c r="V127" i="1"/>
  <c r="U127" i="1"/>
  <c r="V120" i="1"/>
  <c r="U120" i="1"/>
  <c r="T17" i="1"/>
  <c r="P17" i="1"/>
  <c r="V17" i="1" s="1"/>
  <c r="S17" i="1"/>
  <c r="R17" i="1"/>
  <c r="Q17" i="1"/>
  <c r="C17" i="1"/>
  <c r="W17" i="1" s="1"/>
  <c r="S180" i="1"/>
  <c r="S120" i="1"/>
  <c r="S127" i="1"/>
  <c r="Q180" i="1" l="1"/>
  <c r="D180" i="1" s="1"/>
  <c r="D59" i="1"/>
  <c r="W58" i="1"/>
  <c r="O58" i="1" s="1"/>
  <c r="N58" i="1" s="1"/>
  <c r="AD136" i="1"/>
  <c r="R127" i="1"/>
  <c r="Q127" i="1"/>
  <c r="Q120" i="1"/>
  <c r="R120" i="1"/>
  <c r="U17" i="1"/>
  <c r="D60" i="1" l="1"/>
  <c r="W59" i="1"/>
  <c r="O59" i="1" s="1"/>
  <c r="N59" i="1" s="1"/>
  <c r="D127" i="1"/>
  <c r="AD137" i="1"/>
  <c r="AE136" i="1"/>
  <c r="O180" i="1"/>
  <c r="N180" i="1" s="1"/>
  <c r="O127" i="1"/>
  <c r="N127" i="1" s="1"/>
  <c r="D120" i="1"/>
  <c r="O120" i="1"/>
  <c r="N120" i="1" s="1"/>
  <c r="D61" i="1" l="1"/>
  <c r="W60" i="1"/>
  <c r="O60" i="1" s="1"/>
  <c r="N60" i="1" s="1"/>
  <c r="AD138" i="1"/>
  <c r="AE137" i="1"/>
  <c r="D62" i="1" l="1"/>
  <c r="W61" i="1"/>
  <c r="O61" i="1" s="1"/>
  <c r="N61" i="1" s="1"/>
  <c r="AD139" i="1"/>
  <c r="AE138" i="1"/>
  <c r="O17" i="1"/>
  <c r="N17" i="1" s="1"/>
  <c r="D63" i="1" l="1"/>
  <c r="W62" i="1"/>
  <c r="O62" i="1" s="1"/>
  <c r="N62" i="1" s="1"/>
  <c r="AD140" i="1"/>
  <c r="AE139" i="1"/>
  <c r="D64" i="1" l="1"/>
  <c r="W63" i="1"/>
  <c r="O63" i="1" s="1"/>
  <c r="N63" i="1" s="1"/>
  <c r="AD141" i="1"/>
  <c r="AE140" i="1"/>
  <c r="D65" i="1" l="1"/>
  <c r="W64" i="1"/>
  <c r="O64" i="1" s="1"/>
  <c r="N64" i="1" s="1"/>
  <c r="AD142" i="1"/>
  <c r="AE141" i="1"/>
  <c r="D66" i="1" l="1"/>
  <c r="W65" i="1"/>
  <c r="O65" i="1" s="1"/>
  <c r="N65" i="1" s="1"/>
  <c r="AD143" i="1"/>
  <c r="AD144" i="1" s="1"/>
  <c r="AE142" i="1"/>
  <c r="AE144" i="1" l="1"/>
  <c r="AD145" i="1"/>
  <c r="D67" i="1"/>
  <c r="W66" i="1"/>
  <c r="O66" i="1" s="1"/>
  <c r="N66" i="1" s="1"/>
  <c r="AD178" i="1"/>
  <c r="AE143" i="1"/>
  <c r="AD146" i="1" l="1"/>
  <c r="AE145" i="1"/>
  <c r="D68" i="1"/>
  <c r="W67" i="1"/>
  <c r="O67" i="1" s="1"/>
  <c r="N67" i="1" s="1"/>
  <c r="AD179" i="1"/>
  <c r="AE179" i="1" s="1"/>
  <c r="AE178" i="1"/>
  <c r="AE146" i="1" l="1"/>
  <c r="AD147" i="1"/>
  <c r="D69" i="1"/>
  <c r="W68" i="1"/>
  <c r="O68" i="1" s="1"/>
  <c r="N68" i="1" s="1"/>
  <c r="AD148" i="1" l="1"/>
  <c r="AE147" i="1"/>
  <c r="D70" i="1"/>
  <c r="W69" i="1"/>
  <c r="O69" i="1" s="1"/>
  <c r="N69" i="1" s="1"/>
  <c r="AD149" i="1" l="1"/>
  <c r="AE148" i="1"/>
  <c r="D71" i="1"/>
  <c r="W70" i="1"/>
  <c r="O70" i="1" s="1"/>
  <c r="N70" i="1" s="1"/>
  <c r="AD150" i="1" l="1"/>
  <c r="AE149" i="1"/>
  <c r="D72" i="1"/>
  <c r="W71" i="1"/>
  <c r="O71" i="1" s="1"/>
  <c r="N71" i="1" s="1"/>
  <c r="AD151" i="1" l="1"/>
  <c r="AE150" i="1"/>
  <c r="D73" i="1"/>
  <c r="W72" i="1"/>
  <c r="O72" i="1" s="1"/>
  <c r="N72" i="1" s="1"/>
  <c r="AD152" i="1" l="1"/>
  <c r="AE151" i="1"/>
  <c r="D74" i="1"/>
  <c r="W73" i="1"/>
  <c r="O73" i="1" s="1"/>
  <c r="N73" i="1" s="1"/>
  <c r="AE152" i="1" l="1"/>
  <c r="AD153" i="1"/>
  <c r="D75" i="1"/>
  <c r="W74" i="1"/>
  <c r="O74" i="1" s="1"/>
  <c r="N74" i="1" s="1"/>
  <c r="AE153" i="1" l="1"/>
  <c r="AD154" i="1"/>
  <c r="D76" i="1"/>
  <c r="W75" i="1"/>
  <c r="O75" i="1" s="1"/>
  <c r="N75" i="1" s="1"/>
  <c r="AD155" i="1" l="1"/>
  <c r="AE154" i="1"/>
  <c r="D77" i="1"/>
  <c r="W76" i="1"/>
  <c r="O76" i="1" s="1"/>
  <c r="N76" i="1" s="1"/>
  <c r="AE155" i="1" l="1"/>
  <c r="AD156" i="1"/>
  <c r="D78" i="1"/>
  <c r="W77" i="1"/>
  <c r="O77" i="1" s="1"/>
  <c r="N77" i="1" s="1"/>
  <c r="AD157" i="1" l="1"/>
  <c r="AE156" i="1"/>
  <c r="D79" i="1"/>
  <c r="W78" i="1"/>
  <c r="O78" i="1" s="1"/>
  <c r="N78" i="1" s="1"/>
  <c r="AE157" i="1" l="1"/>
  <c r="AD158" i="1"/>
  <c r="D80" i="1"/>
  <c r="W79" i="1"/>
  <c r="O79" i="1" s="1"/>
  <c r="N79" i="1" s="1"/>
  <c r="AD159" i="1" l="1"/>
  <c r="AE158" i="1"/>
  <c r="D81" i="1"/>
  <c r="W80" i="1"/>
  <c r="O80" i="1" s="1"/>
  <c r="N80" i="1" s="1"/>
  <c r="AE159" i="1" l="1"/>
  <c r="AD160" i="1"/>
  <c r="D82" i="1"/>
  <c r="W81" i="1"/>
  <c r="O81" i="1" s="1"/>
  <c r="N81" i="1" s="1"/>
  <c r="AD161" i="1" l="1"/>
  <c r="AE160" i="1"/>
  <c r="D83" i="1"/>
  <c r="W82" i="1"/>
  <c r="O82" i="1" s="1"/>
  <c r="N82" i="1" s="1"/>
  <c r="AE161" i="1" l="1"/>
  <c r="AD162" i="1"/>
  <c r="D84" i="1"/>
  <c r="W83" i="1"/>
  <c r="O83" i="1" s="1"/>
  <c r="N83" i="1" s="1"/>
  <c r="AE162" i="1" l="1"/>
  <c r="AD163" i="1"/>
  <c r="D85" i="1"/>
  <c r="W84" i="1"/>
  <c r="O84" i="1" s="1"/>
  <c r="N84" i="1" s="1"/>
  <c r="AD164" i="1" l="1"/>
  <c r="AE163" i="1"/>
  <c r="D86" i="1"/>
  <c r="W85" i="1"/>
  <c r="O85" i="1" s="1"/>
  <c r="N85" i="1" s="1"/>
  <c r="AE164" i="1" l="1"/>
  <c r="AD165" i="1"/>
  <c r="D87" i="1"/>
  <c r="W86" i="1"/>
  <c r="O86" i="1" s="1"/>
  <c r="N86" i="1" s="1"/>
  <c r="AD166" i="1" l="1"/>
  <c r="AE165" i="1"/>
  <c r="D88" i="1"/>
  <c r="W87" i="1"/>
  <c r="O87" i="1" s="1"/>
  <c r="N87" i="1" s="1"/>
  <c r="AE166" i="1" l="1"/>
  <c r="AD167" i="1"/>
  <c r="D89" i="1"/>
  <c r="W88" i="1"/>
  <c r="O88" i="1" s="1"/>
  <c r="N88" i="1" s="1"/>
  <c r="AD168" i="1" l="1"/>
  <c r="AE167" i="1"/>
  <c r="D90" i="1"/>
  <c r="W89" i="1"/>
  <c r="O89" i="1" s="1"/>
  <c r="N89" i="1" s="1"/>
  <c r="AE168" i="1" l="1"/>
  <c r="AD169" i="1"/>
  <c r="D91" i="1"/>
  <c r="W90" i="1"/>
  <c r="O90" i="1" s="1"/>
  <c r="N90" i="1" s="1"/>
  <c r="AD170" i="1" l="1"/>
  <c r="AE169" i="1"/>
  <c r="D92" i="1"/>
  <c r="W91" i="1"/>
  <c r="O91" i="1" s="1"/>
  <c r="N91" i="1" s="1"/>
  <c r="AE170" i="1" l="1"/>
  <c r="AD171" i="1"/>
  <c r="D93" i="1"/>
  <c r="W92" i="1"/>
  <c r="O92" i="1" s="1"/>
  <c r="N92" i="1" s="1"/>
  <c r="AE171" i="1" l="1"/>
  <c r="AD172" i="1"/>
  <c r="D94" i="1"/>
  <c r="W93" i="1"/>
  <c r="O93" i="1" s="1"/>
  <c r="N93" i="1" s="1"/>
  <c r="AD173" i="1" l="1"/>
  <c r="AE172" i="1"/>
  <c r="D95" i="1"/>
  <c r="W94" i="1"/>
  <c r="O94" i="1" s="1"/>
  <c r="N94" i="1" s="1"/>
  <c r="AE173" i="1" l="1"/>
  <c r="AD174" i="1"/>
  <c r="D96" i="1"/>
  <c r="W95" i="1"/>
  <c r="O95" i="1" s="1"/>
  <c r="N95" i="1" s="1"/>
  <c r="AD175" i="1" l="1"/>
  <c r="AE174" i="1"/>
  <c r="D97" i="1"/>
  <c r="W96" i="1"/>
  <c r="O96" i="1" s="1"/>
  <c r="N96" i="1" s="1"/>
  <c r="AE175" i="1" l="1"/>
  <c r="AD176" i="1"/>
  <c r="D98" i="1"/>
  <c r="W97" i="1"/>
  <c r="O97" i="1" s="1"/>
  <c r="N97" i="1" s="1"/>
  <c r="AD177" i="1" l="1"/>
  <c r="AE176" i="1"/>
  <c r="D99" i="1"/>
  <c r="W98" i="1"/>
  <c r="O98" i="1" s="1"/>
  <c r="N98" i="1" s="1"/>
  <c r="AE177" i="1" l="1"/>
  <c r="D100" i="1"/>
  <c r="W99" i="1"/>
  <c r="O99" i="1" s="1"/>
  <c r="N99" i="1" s="1"/>
  <c r="AF204" i="1" l="1"/>
  <c r="K204" i="1" s="1"/>
  <c r="AF206" i="1"/>
  <c r="K206" i="1" s="1"/>
  <c r="AF208" i="1"/>
  <c r="K208" i="1" s="1"/>
  <c r="AF202" i="1"/>
  <c r="K202" i="1" s="1"/>
  <c r="AF197" i="1"/>
  <c r="K197" i="1" s="1"/>
  <c r="AF200" i="1"/>
  <c r="K200" i="1" s="1"/>
  <c r="AF194" i="1"/>
  <c r="K194" i="1" s="1"/>
  <c r="AF191" i="1"/>
  <c r="K191" i="1" s="1"/>
  <c r="AF41" i="1"/>
  <c r="K41" i="1" s="1"/>
  <c r="AF177" i="1"/>
  <c r="K177" i="1" s="1"/>
  <c r="AF147" i="1"/>
  <c r="K147" i="1" s="1"/>
  <c r="AF108" i="1"/>
  <c r="K108" i="1" s="1"/>
  <c r="AF136" i="1"/>
  <c r="K136" i="1" s="1"/>
  <c r="D101" i="1"/>
  <c r="W101" i="1" s="1"/>
  <c r="O101" i="1" s="1"/>
  <c r="N101" i="1" s="1"/>
  <c r="W100" i="1"/>
  <c r="O100" i="1" s="1"/>
  <c r="N100" i="1" s="1"/>
  <c r="P2" i="1" l="1"/>
  <c r="G4" i="1" s="1"/>
  <c r="AF167" i="1"/>
  <c r="K167" i="1" s="1"/>
  <c r="AF172" i="1"/>
  <c r="K172" i="1" s="1"/>
  <c r="AF169" i="1"/>
  <c r="K169" i="1" s="1"/>
  <c r="AF174" i="1"/>
  <c r="K174" i="1" s="1"/>
  <c r="AF176" i="1"/>
  <c r="K176" i="1" s="1"/>
  <c r="AF171" i="1"/>
  <c r="K171" i="1" s="1"/>
  <c r="AF143" i="1"/>
  <c r="K143" i="1" s="1"/>
  <c r="AF173" i="1"/>
  <c r="K173" i="1" s="1"/>
  <c r="AF26" i="1"/>
  <c r="K26" i="1" s="1"/>
  <c r="AF175" i="1"/>
  <c r="K175" i="1" s="1"/>
  <c r="AF141" i="1"/>
  <c r="K141" i="1" s="1"/>
  <c r="AF135" i="1"/>
  <c r="K135" i="1" s="1"/>
  <c r="AF9" i="1"/>
  <c r="K9" i="1" s="1"/>
  <c r="AF118" i="1"/>
  <c r="K118" i="1" s="1"/>
  <c r="AF137" i="1"/>
  <c r="K137" i="1" s="1"/>
  <c r="AF39" i="1"/>
  <c r="K39" i="1" s="1"/>
  <c r="AF150" i="1"/>
  <c r="K150" i="1" s="1"/>
  <c r="AF164" i="1"/>
  <c r="K164" i="1" s="1"/>
  <c r="AF157" i="1"/>
  <c r="K157" i="1" s="1"/>
  <c r="AF152" i="1"/>
  <c r="K152" i="1" s="1"/>
  <c r="AF163" i="1"/>
  <c r="K163" i="1" s="1"/>
  <c r="AF117" i="1"/>
  <c r="K117" i="1" s="1"/>
  <c r="AF168" i="1"/>
  <c r="K168" i="1" s="1"/>
  <c r="AF49" i="1"/>
  <c r="K49" i="1" s="1"/>
  <c r="AF179" i="1"/>
  <c r="K179" i="1" s="1"/>
  <c r="AF109" i="1"/>
  <c r="K109" i="1" s="1"/>
  <c r="AF165" i="1"/>
  <c r="K165" i="1" s="1"/>
  <c r="AF112" i="1"/>
  <c r="K112" i="1" s="1"/>
  <c r="AF160" i="1"/>
  <c r="K160" i="1" s="1"/>
  <c r="AF145" i="1"/>
  <c r="K145" i="1" s="1"/>
  <c r="AF159" i="1"/>
  <c r="K159" i="1" s="1"/>
  <c r="AF110" i="1"/>
  <c r="K110" i="1" s="1"/>
  <c r="AF146" i="1"/>
  <c r="K146" i="1" s="1"/>
  <c r="AF123" i="1"/>
  <c r="K123" i="1" s="1"/>
  <c r="AF119" i="1"/>
  <c r="K119" i="1" s="1"/>
  <c r="AF36" i="1"/>
  <c r="K36" i="1" s="1"/>
  <c r="AF144" i="1"/>
  <c r="K144" i="1" s="1"/>
  <c r="AF142" i="1"/>
  <c r="K142" i="1" s="1"/>
  <c r="AF34" i="1"/>
  <c r="K34" i="1" s="1"/>
  <c r="AF153" i="1"/>
  <c r="K153" i="1" s="1"/>
  <c r="AF138" i="1"/>
  <c r="K138" i="1" s="1"/>
  <c r="AF155" i="1"/>
  <c r="K155" i="1" s="1"/>
  <c r="AF124" i="1"/>
  <c r="K124" i="1" s="1"/>
  <c r="AF149" i="1"/>
  <c r="K149" i="1" s="1"/>
  <c r="AF126" i="1"/>
  <c r="K126" i="1" s="1"/>
  <c r="AF158" i="1"/>
  <c r="K158" i="1" s="1"/>
  <c r="AF111" i="1"/>
  <c r="K111" i="1" s="1"/>
  <c r="AF148" i="1"/>
  <c r="K148" i="1" s="1"/>
  <c r="AF154" i="1"/>
  <c r="K154" i="1" s="1"/>
  <c r="AF19" i="1"/>
  <c r="K19" i="1" s="1"/>
  <c r="AF162" i="1"/>
  <c r="K162" i="1" s="1"/>
  <c r="AF140" i="1"/>
  <c r="K140" i="1" s="1"/>
  <c r="AF178" i="1"/>
  <c r="K178" i="1" s="1"/>
  <c r="AF166" i="1"/>
  <c r="K166" i="1" s="1"/>
  <c r="AF32" i="1"/>
  <c r="K32" i="1" s="1"/>
  <c r="AF161" i="1"/>
  <c r="K161" i="1" s="1"/>
  <c r="AF28" i="1"/>
  <c r="K28" i="1" s="1"/>
  <c r="AF116" i="1"/>
  <c r="K116" i="1" s="1"/>
  <c r="AF156" i="1"/>
  <c r="K156" i="1" s="1"/>
  <c r="AF125" i="1"/>
  <c r="K125" i="1" s="1"/>
  <c r="AF170" i="1"/>
  <c r="K170" i="1" s="1"/>
  <c r="AF139" i="1"/>
  <c r="K139" i="1" s="1"/>
  <c r="AF151" i="1"/>
  <c r="K151" i="1" s="1"/>
</calcChain>
</file>

<file path=xl/comments1.xml><?xml version="1.0" encoding="utf-8"?>
<comments xmlns="http://schemas.openxmlformats.org/spreadsheetml/2006/main">
  <authors>
    <author>MATHELOT Frederic (EACEA-EXT)</author>
  </authors>
  <commentList>
    <comment ref="P10" authorId="0" shapeId="0">
      <text>
        <r>
          <rPr>
            <sz val="9"/>
            <color indexed="81"/>
            <rFont val="Tahoma"/>
            <family val="2"/>
          </rPr>
          <t>Type of data</t>
        </r>
      </text>
    </comment>
    <comment ref="Q10" authorId="0" shapeId="0">
      <text>
        <r>
          <rPr>
            <b/>
            <sz val="9"/>
            <color indexed="81"/>
            <rFont val="Tahoma"/>
            <family val="2"/>
          </rPr>
          <t>Nbr Decimals</t>
        </r>
      </text>
    </comment>
    <comment ref="R10" authorId="0" shapeId="0">
      <text>
        <r>
          <rPr>
            <b/>
            <sz val="9"/>
            <color indexed="81"/>
            <rFont val="Tahoma"/>
            <family val="2"/>
          </rPr>
          <t>MIN VALUE</t>
        </r>
      </text>
    </comment>
    <comment ref="S10" authorId="0" shapeId="0">
      <text>
        <r>
          <rPr>
            <b/>
            <sz val="9"/>
            <color indexed="81"/>
            <rFont val="Tahoma"/>
            <family val="2"/>
          </rPr>
          <t>MAX VALUE</t>
        </r>
      </text>
    </comment>
    <comment ref="T10" authorId="0" shapeId="0">
      <text>
        <r>
          <rPr>
            <b/>
            <sz val="9"/>
            <color indexed="81"/>
            <rFont val="Tahoma"/>
            <family val="2"/>
          </rPr>
          <t>Mandatory?</t>
        </r>
      </text>
    </comment>
    <comment ref="X10" authorId="0" shapeId="0">
      <text>
        <r>
          <rPr>
            <b/>
            <sz val="9"/>
            <color indexed="81"/>
            <rFont val="Tahoma"/>
            <family val="2"/>
          </rPr>
          <t>Check Rounding</t>
        </r>
      </text>
    </comment>
    <comment ref="Y10" authorId="0" shapeId="0">
      <text>
        <r>
          <rPr>
            <b/>
            <sz val="9"/>
            <color indexed="81"/>
            <rFont val="Tahoma"/>
            <family val="2"/>
          </rPr>
          <t>Check Num</t>
        </r>
      </text>
    </comment>
    <comment ref="Z10" authorId="0" shapeId="0">
      <text>
        <r>
          <rPr>
            <b/>
            <sz val="9"/>
            <color indexed="81"/>
            <rFont val="Tahoma"/>
            <family val="2"/>
          </rPr>
          <t>CheckMax</t>
        </r>
      </text>
    </comment>
    <comment ref="P20" authorId="0" shapeId="0">
      <text>
        <r>
          <rPr>
            <sz val="9"/>
            <color indexed="81"/>
            <rFont val="Tahoma"/>
            <family val="2"/>
          </rPr>
          <t>Type of data</t>
        </r>
      </text>
    </comment>
    <comment ref="Q20" authorId="0" shapeId="0">
      <text>
        <r>
          <rPr>
            <b/>
            <sz val="9"/>
            <color indexed="81"/>
            <rFont val="Tahoma"/>
            <family val="2"/>
          </rPr>
          <t>Nbr Decimals</t>
        </r>
      </text>
    </comment>
    <comment ref="R20" authorId="0" shapeId="0">
      <text>
        <r>
          <rPr>
            <b/>
            <sz val="9"/>
            <color indexed="81"/>
            <rFont val="Tahoma"/>
            <family val="2"/>
          </rPr>
          <t>MIN VALUE</t>
        </r>
      </text>
    </comment>
    <comment ref="S20" authorId="0" shapeId="0">
      <text>
        <r>
          <rPr>
            <b/>
            <sz val="9"/>
            <color indexed="81"/>
            <rFont val="Tahoma"/>
            <family val="2"/>
          </rPr>
          <t>MAX VALUE</t>
        </r>
      </text>
    </comment>
    <comment ref="T20" authorId="0" shapeId="0">
      <text>
        <r>
          <rPr>
            <b/>
            <sz val="9"/>
            <color indexed="81"/>
            <rFont val="Tahoma"/>
            <family val="2"/>
          </rPr>
          <t>Mandatory?</t>
        </r>
      </text>
    </comment>
    <comment ref="X20" authorId="0" shapeId="0">
      <text>
        <r>
          <rPr>
            <b/>
            <sz val="9"/>
            <color indexed="81"/>
            <rFont val="Tahoma"/>
            <family val="2"/>
          </rPr>
          <t>Check Rounding</t>
        </r>
      </text>
    </comment>
    <comment ref="Y20" authorId="0" shapeId="0">
      <text>
        <r>
          <rPr>
            <b/>
            <sz val="9"/>
            <color indexed="81"/>
            <rFont val="Tahoma"/>
            <family val="2"/>
          </rPr>
          <t>Check Num</t>
        </r>
      </text>
    </comment>
    <comment ref="Z20" authorId="0" shapeId="0">
      <text>
        <r>
          <rPr>
            <b/>
            <sz val="9"/>
            <color indexed="81"/>
            <rFont val="Tahoma"/>
            <family val="2"/>
          </rPr>
          <t>CheckMax</t>
        </r>
      </text>
    </comment>
    <comment ref="P27" authorId="0" shapeId="0">
      <text>
        <r>
          <rPr>
            <sz val="9"/>
            <color indexed="81"/>
            <rFont val="Tahoma"/>
            <family val="2"/>
          </rPr>
          <t>Type of data</t>
        </r>
      </text>
    </comment>
    <comment ref="Q27" authorId="0" shapeId="0">
      <text>
        <r>
          <rPr>
            <b/>
            <sz val="9"/>
            <color indexed="81"/>
            <rFont val="Tahoma"/>
            <family val="2"/>
          </rPr>
          <t>Nbr Decimals</t>
        </r>
      </text>
    </comment>
    <comment ref="R27" authorId="0" shapeId="0">
      <text>
        <r>
          <rPr>
            <b/>
            <sz val="9"/>
            <color indexed="81"/>
            <rFont val="Tahoma"/>
            <family val="2"/>
          </rPr>
          <t>MIN VALUE</t>
        </r>
      </text>
    </comment>
    <comment ref="S27" authorId="0" shapeId="0">
      <text>
        <r>
          <rPr>
            <b/>
            <sz val="9"/>
            <color indexed="81"/>
            <rFont val="Tahoma"/>
            <family val="2"/>
          </rPr>
          <t>MAX VALUE</t>
        </r>
      </text>
    </comment>
    <comment ref="T27" authorId="0" shapeId="0">
      <text>
        <r>
          <rPr>
            <b/>
            <sz val="9"/>
            <color indexed="81"/>
            <rFont val="Tahoma"/>
            <family val="2"/>
          </rPr>
          <t>Mandatory?</t>
        </r>
      </text>
    </comment>
    <comment ref="X27" authorId="0" shapeId="0">
      <text>
        <r>
          <rPr>
            <b/>
            <sz val="9"/>
            <color indexed="81"/>
            <rFont val="Tahoma"/>
            <family val="2"/>
          </rPr>
          <t>Check Rounding</t>
        </r>
      </text>
    </comment>
    <comment ref="Y27" authorId="0" shapeId="0">
      <text>
        <r>
          <rPr>
            <b/>
            <sz val="9"/>
            <color indexed="81"/>
            <rFont val="Tahoma"/>
            <family val="2"/>
          </rPr>
          <t>Check Num</t>
        </r>
      </text>
    </comment>
    <comment ref="Z27" authorId="0" shapeId="0">
      <text>
        <r>
          <rPr>
            <b/>
            <sz val="9"/>
            <color indexed="81"/>
            <rFont val="Tahoma"/>
            <family val="2"/>
          </rPr>
          <t>CheckMax</t>
        </r>
      </text>
    </comment>
    <comment ref="P29" authorId="0" shapeId="0">
      <text>
        <r>
          <rPr>
            <sz val="9"/>
            <color indexed="81"/>
            <rFont val="Tahoma"/>
            <family val="2"/>
          </rPr>
          <t>Type of data</t>
        </r>
      </text>
    </comment>
    <comment ref="Q29" authorId="0" shapeId="0">
      <text>
        <r>
          <rPr>
            <b/>
            <sz val="9"/>
            <color indexed="81"/>
            <rFont val="Tahoma"/>
            <family val="2"/>
          </rPr>
          <t>Nbr Decimals</t>
        </r>
      </text>
    </comment>
    <comment ref="R29" authorId="0" shapeId="0">
      <text>
        <r>
          <rPr>
            <b/>
            <sz val="9"/>
            <color indexed="81"/>
            <rFont val="Tahoma"/>
            <family val="2"/>
          </rPr>
          <t>MIN VALUE</t>
        </r>
      </text>
    </comment>
    <comment ref="S29" authorId="0" shapeId="0">
      <text>
        <r>
          <rPr>
            <b/>
            <sz val="9"/>
            <color indexed="81"/>
            <rFont val="Tahoma"/>
            <family val="2"/>
          </rPr>
          <t>MAX VALUE</t>
        </r>
      </text>
    </comment>
    <comment ref="T29" authorId="0" shapeId="0">
      <text>
        <r>
          <rPr>
            <b/>
            <sz val="9"/>
            <color indexed="81"/>
            <rFont val="Tahoma"/>
            <family val="2"/>
          </rPr>
          <t>Mandatory?</t>
        </r>
      </text>
    </comment>
    <comment ref="X29" authorId="0" shapeId="0">
      <text>
        <r>
          <rPr>
            <b/>
            <sz val="9"/>
            <color indexed="81"/>
            <rFont val="Tahoma"/>
            <family val="2"/>
          </rPr>
          <t>Check Rounding</t>
        </r>
      </text>
    </comment>
    <comment ref="Y29" authorId="0" shapeId="0">
      <text>
        <r>
          <rPr>
            <b/>
            <sz val="9"/>
            <color indexed="81"/>
            <rFont val="Tahoma"/>
            <family val="2"/>
          </rPr>
          <t>Check Num</t>
        </r>
      </text>
    </comment>
    <comment ref="Z29" authorId="0" shapeId="0">
      <text>
        <r>
          <rPr>
            <b/>
            <sz val="9"/>
            <color indexed="81"/>
            <rFont val="Tahoma"/>
            <family val="2"/>
          </rPr>
          <t>CheckMax</t>
        </r>
      </text>
    </comment>
    <comment ref="P33" authorId="0" shapeId="0">
      <text>
        <r>
          <rPr>
            <sz val="9"/>
            <color indexed="81"/>
            <rFont val="Tahoma"/>
            <family val="2"/>
          </rPr>
          <t>Type of data</t>
        </r>
      </text>
    </comment>
    <comment ref="Q33" authorId="0" shapeId="0">
      <text>
        <r>
          <rPr>
            <b/>
            <sz val="9"/>
            <color indexed="81"/>
            <rFont val="Tahoma"/>
            <family val="2"/>
          </rPr>
          <t>Nbr Decimals</t>
        </r>
      </text>
    </comment>
    <comment ref="R33" authorId="0" shapeId="0">
      <text>
        <r>
          <rPr>
            <b/>
            <sz val="9"/>
            <color indexed="81"/>
            <rFont val="Tahoma"/>
            <family val="2"/>
          </rPr>
          <t>MIN VALUE</t>
        </r>
      </text>
    </comment>
    <comment ref="S33" authorId="0" shapeId="0">
      <text>
        <r>
          <rPr>
            <b/>
            <sz val="9"/>
            <color indexed="81"/>
            <rFont val="Tahoma"/>
            <family val="2"/>
          </rPr>
          <t>MAX VALUE</t>
        </r>
      </text>
    </comment>
    <comment ref="T33" authorId="0" shapeId="0">
      <text>
        <r>
          <rPr>
            <b/>
            <sz val="9"/>
            <color indexed="81"/>
            <rFont val="Tahoma"/>
            <family val="2"/>
          </rPr>
          <t>Mandatory?</t>
        </r>
      </text>
    </comment>
    <comment ref="X33" authorId="0" shapeId="0">
      <text>
        <r>
          <rPr>
            <b/>
            <sz val="9"/>
            <color indexed="81"/>
            <rFont val="Tahoma"/>
            <family val="2"/>
          </rPr>
          <t>Check Rounding</t>
        </r>
      </text>
    </comment>
    <comment ref="Y33" authorId="0" shapeId="0">
      <text>
        <r>
          <rPr>
            <b/>
            <sz val="9"/>
            <color indexed="81"/>
            <rFont val="Tahoma"/>
            <family val="2"/>
          </rPr>
          <t>Check Num</t>
        </r>
      </text>
    </comment>
    <comment ref="Z33" authorId="0" shapeId="0">
      <text>
        <r>
          <rPr>
            <b/>
            <sz val="9"/>
            <color indexed="81"/>
            <rFont val="Tahoma"/>
            <family val="2"/>
          </rPr>
          <t>CheckMax</t>
        </r>
      </text>
    </comment>
    <comment ref="P35" authorId="0" shapeId="0">
      <text>
        <r>
          <rPr>
            <sz val="9"/>
            <color indexed="81"/>
            <rFont val="Tahoma"/>
            <family val="2"/>
          </rPr>
          <t>Type of data</t>
        </r>
      </text>
    </comment>
    <comment ref="Q35" authorId="0" shapeId="0">
      <text>
        <r>
          <rPr>
            <b/>
            <sz val="9"/>
            <color indexed="81"/>
            <rFont val="Tahoma"/>
            <family val="2"/>
          </rPr>
          <t>Nbr Decimals</t>
        </r>
      </text>
    </comment>
    <comment ref="R35" authorId="0" shapeId="0">
      <text>
        <r>
          <rPr>
            <b/>
            <sz val="9"/>
            <color indexed="81"/>
            <rFont val="Tahoma"/>
            <family val="2"/>
          </rPr>
          <t>MIN VALUE</t>
        </r>
      </text>
    </comment>
    <comment ref="S35" authorId="0" shapeId="0">
      <text>
        <r>
          <rPr>
            <b/>
            <sz val="9"/>
            <color indexed="81"/>
            <rFont val="Tahoma"/>
            <family val="2"/>
          </rPr>
          <t>MAX VALUE</t>
        </r>
      </text>
    </comment>
    <comment ref="T35" authorId="0" shapeId="0">
      <text>
        <r>
          <rPr>
            <b/>
            <sz val="9"/>
            <color indexed="81"/>
            <rFont val="Tahoma"/>
            <family val="2"/>
          </rPr>
          <t>Mandatory?</t>
        </r>
      </text>
    </comment>
    <comment ref="X35" authorId="0" shapeId="0">
      <text>
        <r>
          <rPr>
            <b/>
            <sz val="9"/>
            <color indexed="81"/>
            <rFont val="Tahoma"/>
            <family val="2"/>
          </rPr>
          <t>Check Rounding</t>
        </r>
      </text>
    </comment>
    <comment ref="Y35" authorId="0" shapeId="0">
      <text>
        <r>
          <rPr>
            <b/>
            <sz val="9"/>
            <color indexed="81"/>
            <rFont val="Tahoma"/>
            <family val="2"/>
          </rPr>
          <t>Check Num</t>
        </r>
      </text>
    </comment>
    <comment ref="Z35" authorId="0" shapeId="0">
      <text>
        <r>
          <rPr>
            <b/>
            <sz val="9"/>
            <color indexed="81"/>
            <rFont val="Tahoma"/>
            <family val="2"/>
          </rPr>
          <t>CheckMax</t>
        </r>
      </text>
    </comment>
    <comment ref="P37" authorId="0" shapeId="0">
      <text>
        <r>
          <rPr>
            <sz val="9"/>
            <color indexed="81"/>
            <rFont val="Tahoma"/>
            <family val="2"/>
          </rPr>
          <t>Type of data</t>
        </r>
      </text>
    </comment>
    <comment ref="Q37" authorId="0" shapeId="0">
      <text>
        <r>
          <rPr>
            <b/>
            <sz val="9"/>
            <color indexed="81"/>
            <rFont val="Tahoma"/>
            <family val="2"/>
          </rPr>
          <t>Nbr Decimals</t>
        </r>
      </text>
    </comment>
    <comment ref="R37" authorId="0" shapeId="0">
      <text>
        <r>
          <rPr>
            <b/>
            <sz val="9"/>
            <color indexed="81"/>
            <rFont val="Tahoma"/>
            <family val="2"/>
          </rPr>
          <t>MIN VALUE</t>
        </r>
      </text>
    </comment>
    <comment ref="S37" authorId="0" shapeId="0">
      <text>
        <r>
          <rPr>
            <b/>
            <sz val="9"/>
            <color indexed="81"/>
            <rFont val="Tahoma"/>
            <family val="2"/>
          </rPr>
          <t>MAX VALUE</t>
        </r>
      </text>
    </comment>
    <comment ref="T37" authorId="0" shapeId="0">
      <text>
        <r>
          <rPr>
            <b/>
            <sz val="9"/>
            <color indexed="81"/>
            <rFont val="Tahoma"/>
            <family val="2"/>
          </rPr>
          <t>Mandatory?</t>
        </r>
      </text>
    </comment>
    <comment ref="X37" authorId="0" shapeId="0">
      <text>
        <r>
          <rPr>
            <b/>
            <sz val="9"/>
            <color indexed="81"/>
            <rFont val="Tahoma"/>
            <family val="2"/>
          </rPr>
          <t>Check Rounding</t>
        </r>
      </text>
    </comment>
    <comment ref="Y37" authorId="0" shapeId="0">
      <text>
        <r>
          <rPr>
            <b/>
            <sz val="9"/>
            <color indexed="81"/>
            <rFont val="Tahoma"/>
            <family val="2"/>
          </rPr>
          <t>Check Num</t>
        </r>
      </text>
    </comment>
    <comment ref="Z37" authorId="0" shapeId="0">
      <text>
        <r>
          <rPr>
            <b/>
            <sz val="9"/>
            <color indexed="81"/>
            <rFont val="Tahoma"/>
            <family val="2"/>
          </rPr>
          <t>CheckMax</t>
        </r>
      </text>
    </comment>
    <comment ref="P40" authorId="0" shapeId="0">
      <text>
        <r>
          <rPr>
            <sz val="9"/>
            <color indexed="81"/>
            <rFont val="Tahoma"/>
            <family val="2"/>
          </rPr>
          <t>Type of data</t>
        </r>
      </text>
    </comment>
    <comment ref="Q40" authorId="0" shapeId="0">
      <text>
        <r>
          <rPr>
            <b/>
            <sz val="9"/>
            <color indexed="81"/>
            <rFont val="Tahoma"/>
            <family val="2"/>
          </rPr>
          <t>Nbr Decimals</t>
        </r>
      </text>
    </comment>
    <comment ref="R40" authorId="0" shapeId="0">
      <text>
        <r>
          <rPr>
            <b/>
            <sz val="9"/>
            <color indexed="81"/>
            <rFont val="Tahoma"/>
            <family val="2"/>
          </rPr>
          <t>MIN VALUE</t>
        </r>
      </text>
    </comment>
    <comment ref="S40" authorId="0" shapeId="0">
      <text>
        <r>
          <rPr>
            <b/>
            <sz val="9"/>
            <color indexed="81"/>
            <rFont val="Tahoma"/>
            <family val="2"/>
          </rPr>
          <t>MAX VALUE</t>
        </r>
      </text>
    </comment>
    <comment ref="T40" authorId="0" shapeId="0">
      <text>
        <r>
          <rPr>
            <b/>
            <sz val="9"/>
            <color indexed="81"/>
            <rFont val="Tahoma"/>
            <family val="2"/>
          </rPr>
          <t>Mandatory?</t>
        </r>
      </text>
    </comment>
    <comment ref="X40" authorId="0" shapeId="0">
      <text>
        <r>
          <rPr>
            <b/>
            <sz val="9"/>
            <color indexed="81"/>
            <rFont val="Tahoma"/>
            <family val="2"/>
          </rPr>
          <t>Check Rounding</t>
        </r>
      </text>
    </comment>
    <comment ref="Y40" authorId="0" shapeId="0">
      <text>
        <r>
          <rPr>
            <b/>
            <sz val="9"/>
            <color indexed="81"/>
            <rFont val="Tahoma"/>
            <family val="2"/>
          </rPr>
          <t>Check Num</t>
        </r>
      </text>
    </comment>
    <comment ref="Z40" authorId="0" shapeId="0">
      <text>
        <r>
          <rPr>
            <b/>
            <sz val="9"/>
            <color indexed="81"/>
            <rFont val="Tahoma"/>
            <family val="2"/>
          </rPr>
          <t>CheckMax</t>
        </r>
      </text>
    </comment>
    <comment ref="P42" authorId="0" shapeId="0">
      <text>
        <r>
          <rPr>
            <sz val="9"/>
            <color indexed="81"/>
            <rFont val="Tahoma"/>
            <family val="2"/>
          </rPr>
          <t>Type of data</t>
        </r>
      </text>
    </comment>
    <comment ref="Q42" authorId="0" shapeId="0">
      <text>
        <r>
          <rPr>
            <b/>
            <sz val="9"/>
            <color indexed="81"/>
            <rFont val="Tahoma"/>
            <family val="2"/>
          </rPr>
          <t>Nbr Decimals</t>
        </r>
      </text>
    </comment>
    <comment ref="R42" authorId="0" shapeId="0">
      <text>
        <r>
          <rPr>
            <b/>
            <sz val="9"/>
            <color indexed="81"/>
            <rFont val="Tahoma"/>
            <family val="2"/>
          </rPr>
          <t>MIN VALUE</t>
        </r>
      </text>
    </comment>
    <comment ref="S42" authorId="0" shapeId="0">
      <text>
        <r>
          <rPr>
            <b/>
            <sz val="9"/>
            <color indexed="81"/>
            <rFont val="Tahoma"/>
            <family val="2"/>
          </rPr>
          <t>MAX VALUE</t>
        </r>
      </text>
    </comment>
    <comment ref="T42" authorId="0" shapeId="0">
      <text>
        <r>
          <rPr>
            <b/>
            <sz val="9"/>
            <color indexed="81"/>
            <rFont val="Tahoma"/>
            <family val="2"/>
          </rPr>
          <t>Mandatory?</t>
        </r>
      </text>
    </comment>
    <comment ref="X42" authorId="0" shapeId="0">
      <text>
        <r>
          <rPr>
            <b/>
            <sz val="9"/>
            <color indexed="81"/>
            <rFont val="Tahoma"/>
            <family val="2"/>
          </rPr>
          <t>Check Rounding</t>
        </r>
      </text>
    </comment>
    <comment ref="Y42" authorId="0" shapeId="0">
      <text>
        <r>
          <rPr>
            <b/>
            <sz val="9"/>
            <color indexed="81"/>
            <rFont val="Tahoma"/>
            <family val="2"/>
          </rPr>
          <t>Check Num</t>
        </r>
      </text>
    </comment>
    <comment ref="Z42" authorId="0" shapeId="0">
      <text>
        <r>
          <rPr>
            <b/>
            <sz val="9"/>
            <color indexed="81"/>
            <rFont val="Tahoma"/>
            <family val="2"/>
          </rPr>
          <t>CheckMax</t>
        </r>
      </text>
    </comment>
    <comment ref="P50" authorId="0" shapeId="0">
      <text>
        <r>
          <rPr>
            <sz val="9"/>
            <color indexed="81"/>
            <rFont val="Tahoma"/>
            <family val="2"/>
          </rPr>
          <t>Type of data</t>
        </r>
      </text>
    </comment>
    <comment ref="Q50" authorId="0" shapeId="0">
      <text>
        <r>
          <rPr>
            <b/>
            <sz val="9"/>
            <color indexed="81"/>
            <rFont val="Tahoma"/>
            <family val="2"/>
          </rPr>
          <t>Nbr Decimals</t>
        </r>
      </text>
    </comment>
    <comment ref="R50" authorId="0" shapeId="0">
      <text>
        <r>
          <rPr>
            <b/>
            <sz val="9"/>
            <color indexed="81"/>
            <rFont val="Tahoma"/>
            <family val="2"/>
          </rPr>
          <t>MIN VALUE</t>
        </r>
      </text>
    </comment>
    <comment ref="S50" authorId="0" shapeId="0">
      <text>
        <r>
          <rPr>
            <b/>
            <sz val="9"/>
            <color indexed="81"/>
            <rFont val="Tahoma"/>
            <family val="2"/>
          </rPr>
          <t>MAX VALUE</t>
        </r>
      </text>
    </comment>
    <comment ref="T50" authorId="0" shapeId="0">
      <text>
        <r>
          <rPr>
            <b/>
            <sz val="9"/>
            <color indexed="81"/>
            <rFont val="Tahoma"/>
            <family val="2"/>
          </rPr>
          <t>Mandatory?</t>
        </r>
      </text>
    </comment>
    <comment ref="X50" authorId="0" shapeId="0">
      <text>
        <r>
          <rPr>
            <b/>
            <sz val="9"/>
            <color indexed="81"/>
            <rFont val="Tahoma"/>
            <family val="2"/>
          </rPr>
          <t>Check Rounding</t>
        </r>
      </text>
    </comment>
    <comment ref="Y50" authorId="0" shapeId="0">
      <text>
        <r>
          <rPr>
            <b/>
            <sz val="9"/>
            <color indexed="81"/>
            <rFont val="Tahoma"/>
            <family val="2"/>
          </rPr>
          <t>Check Num</t>
        </r>
      </text>
    </comment>
    <comment ref="Z50" authorId="0" shapeId="0">
      <text>
        <r>
          <rPr>
            <b/>
            <sz val="9"/>
            <color indexed="81"/>
            <rFont val="Tahoma"/>
            <family val="2"/>
          </rPr>
          <t>CheckMax</t>
        </r>
      </text>
    </comment>
    <comment ref="P113" authorId="0" shapeId="0">
      <text>
        <r>
          <rPr>
            <sz val="9"/>
            <color indexed="81"/>
            <rFont val="Tahoma"/>
            <family val="2"/>
          </rPr>
          <t>Type of data</t>
        </r>
      </text>
    </comment>
    <comment ref="P120" authorId="0" shapeId="0">
      <text>
        <r>
          <rPr>
            <sz val="9"/>
            <color indexed="81"/>
            <rFont val="Tahoma"/>
            <family val="2"/>
          </rPr>
          <t>Type of data</t>
        </r>
      </text>
    </comment>
    <comment ref="P127" authorId="0" shapeId="0">
      <text>
        <r>
          <rPr>
            <sz val="9"/>
            <color indexed="81"/>
            <rFont val="Tahoma"/>
            <family val="2"/>
          </rPr>
          <t>Type of data</t>
        </r>
      </text>
    </comment>
    <comment ref="P180" authorId="0" shapeId="0">
      <text>
        <r>
          <rPr>
            <sz val="9"/>
            <color indexed="81"/>
            <rFont val="Tahoma"/>
            <family val="2"/>
          </rPr>
          <t>Type of data</t>
        </r>
      </text>
    </comment>
    <comment ref="P192" authorId="0" shapeId="0">
      <text>
        <r>
          <rPr>
            <sz val="9"/>
            <color indexed="81"/>
            <rFont val="Tahoma"/>
            <family val="2"/>
          </rPr>
          <t>Type of data</t>
        </r>
      </text>
    </comment>
    <comment ref="Q192" authorId="0" shapeId="0">
      <text>
        <r>
          <rPr>
            <b/>
            <sz val="9"/>
            <color indexed="81"/>
            <rFont val="Tahoma"/>
            <family val="2"/>
          </rPr>
          <t>Nbr Decimals</t>
        </r>
      </text>
    </comment>
    <comment ref="R192" authorId="0" shapeId="0">
      <text>
        <r>
          <rPr>
            <b/>
            <sz val="9"/>
            <color indexed="81"/>
            <rFont val="Tahoma"/>
            <family val="2"/>
          </rPr>
          <t>MIN VALUE</t>
        </r>
      </text>
    </comment>
    <comment ref="S192" authorId="0" shapeId="0">
      <text>
        <r>
          <rPr>
            <b/>
            <sz val="9"/>
            <color indexed="81"/>
            <rFont val="Tahoma"/>
            <family val="2"/>
          </rPr>
          <t>MAX VALUE</t>
        </r>
      </text>
    </comment>
    <comment ref="T192" authorId="0" shapeId="0">
      <text>
        <r>
          <rPr>
            <b/>
            <sz val="9"/>
            <color indexed="81"/>
            <rFont val="Tahoma"/>
            <family val="2"/>
          </rPr>
          <t>Mandatory?</t>
        </r>
      </text>
    </comment>
    <comment ref="X192" authorId="0" shapeId="0">
      <text>
        <r>
          <rPr>
            <b/>
            <sz val="9"/>
            <color indexed="81"/>
            <rFont val="Tahoma"/>
            <family val="2"/>
          </rPr>
          <t>Check Rounding</t>
        </r>
      </text>
    </comment>
    <comment ref="Y192" authorId="0" shapeId="0">
      <text>
        <r>
          <rPr>
            <b/>
            <sz val="9"/>
            <color indexed="81"/>
            <rFont val="Tahoma"/>
            <family val="2"/>
          </rPr>
          <t>Check Num</t>
        </r>
      </text>
    </comment>
    <comment ref="Z192" authorId="0" shapeId="0">
      <text>
        <r>
          <rPr>
            <b/>
            <sz val="9"/>
            <color indexed="81"/>
            <rFont val="Tahoma"/>
            <family val="2"/>
          </rPr>
          <t>CheckMax</t>
        </r>
      </text>
    </comment>
    <comment ref="P195" authorId="0" shapeId="0">
      <text>
        <r>
          <rPr>
            <sz val="9"/>
            <color indexed="81"/>
            <rFont val="Tahoma"/>
            <family val="2"/>
          </rPr>
          <t>Type of data</t>
        </r>
      </text>
    </comment>
    <comment ref="Q195" authorId="0" shapeId="0">
      <text>
        <r>
          <rPr>
            <b/>
            <sz val="9"/>
            <color indexed="81"/>
            <rFont val="Tahoma"/>
            <family val="2"/>
          </rPr>
          <t>Nbr Decimals</t>
        </r>
      </text>
    </comment>
    <comment ref="R195" authorId="0" shapeId="0">
      <text>
        <r>
          <rPr>
            <b/>
            <sz val="9"/>
            <color indexed="81"/>
            <rFont val="Tahoma"/>
            <family val="2"/>
          </rPr>
          <t>MIN VALUE</t>
        </r>
      </text>
    </comment>
    <comment ref="S195" authorId="0" shapeId="0">
      <text>
        <r>
          <rPr>
            <b/>
            <sz val="9"/>
            <color indexed="81"/>
            <rFont val="Tahoma"/>
            <family val="2"/>
          </rPr>
          <t>MAX VALUE</t>
        </r>
      </text>
    </comment>
    <comment ref="T195" authorId="0" shapeId="0">
      <text>
        <r>
          <rPr>
            <b/>
            <sz val="9"/>
            <color indexed="81"/>
            <rFont val="Tahoma"/>
            <family val="2"/>
          </rPr>
          <t>Mandatory?</t>
        </r>
      </text>
    </comment>
    <comment ref="X195" authorId="0" shapeId="0">
      <text>
        <r>
          <rPr>
            <b/>
            <sz val="9"/>
            <color indexed="81"/>
            <rFont val="Tahoma"/>
            <family val="2"/>
          </rPr>
          <t>Check Rounding</t>
        </r>
      </text>
    </comment>
    <comment ref="Y195" authorId="0" shapeId="0">
      <text>
        <r>
          <rPr>
            <b/>
            <sz val="9"/>
            <color indexed="81"/>
            <rFont val="Tahoma"/>
            <family val="2"/>
          </rPr>
          <t>Check Num</t>
        </r>
      </text>
    </comment>
    <comment ref="Z195" authorId="0" shapeId="0">
      <text>
        <r>
          <rPr>
            <b/>
            <sz val="9"/>
            <color indexed="81"/>
            <rFont val="Tahoma"/>
            <family val="2"/>
          </rPr>
          <t>CheckMax</t>
        </r>
      </text>
    </comment>
    <comment ref="P198" authorId="0" shapeId="0">
      <text>
        <r>
          <rPr>
            <sz val="9"/>
            <color indexed="81"/>
            <rFont val="Tahoma"/>
            <family val="2"/>
          </rPr>
          <t>Type of data</t>
        </r>
      </text>
    </comment>
    <comment ref="Q198" authorId="0" shapeId="0">
      <text>
        <r>
          <rPr>
            <b/>
            <sz val="9"/>
            <color indexed="81"/>
            <rFont val="Tahoma"/>
            <family val="2"/>
          </rPr>
          <t>Nbr Decimals</t>
        </r>
      </text>
    </comment>
    <comment ref="R198" authorId="0" shapeId="0">
      <text>
        <r>
          <rPr>
            <b/>
            <sz val="9"/>
            <color indexed="81"/>
            <rFont val="Tahoma"/>
            <family val="2"/>
          </rPr>
          <t>MIN VALUE</t>
        </r>
      </text>
    </comment>
    <comment ref="S198" authorId="0" shapeId="0">
      <text>
        <r>
          <rPr>
            <b/>
            <sz val="9"/>
            <color indexed="81"/>
            <rFont val="Tahoma"/>
            <family val="2"/>
          </rPr>
          <t>MAX VALUE</t>
        </r>
      </text>
    </comment>
    <comment ref="T198" authorId="0" shapeId="0">
      <text>
        <r>
          <rPr>
            <b/>
            <sz val="9"/>
            <color indexed="81"/>
            <rFont val="Tahoma"/>
            <family val="2"/>
          </rPr>
          <t>Mandatory?</t>
        </r>
      </text>
    </comment>
    <comment ref="X198" authorId="0" shapeId="0">
      <text>
        <r>
          <rPr>
            <b/>
            <sz val="9"/>
            <color indexed="81"/>
            <rFont val="Tahoma"/>
            <family val="2"/>
          </rPr>
          <t>Check Rounding</t>
        </r>
      </text>
    </comment>
    <comment ref="Y198" authorId="0" shapeId="0">
      <text>
        <r>
          <rPr>
            <b/>
            <sz val="9"/>
            <color indexed="81"/>
            <rFont val="Tahoma"/>
            <family val="2"/>
          </rPr>
          <t>Check Num</t>
        </r>
      </text>
    </comment>
    <comment ref="Z198" authorId="0" shapeId="0">
      <text>
        <r>
          <rPr>
            <b/>
            <sz val="9"/>
            <color indexed="81"/>
            <rFont val="Tahoma"/>
            <family val="2"/>
          </rPr>
          <t>CheckMax</t>
        </r>
      </text>
    </comment>
    <comment ref="P201" authorId="0" shapeId="0">
      <text>
        <r>
          <rPr>
            <sz val="9"/>
            <color indexed="81"/>
            <rFont val="Tahoma"/>
            <family val="2"/>
          </rPr>
          <t>Type of data</t>
        </r>
      </text>
    </comment>
    <comment ref="Q201" authorId="0" shapeId="0">
      <text>
        <r>
          <rPr>
            <b/>
            <sz val="9"/>
            <color indexed="81"/>
            <rFont val="Tahoma"/>
            <family val="2"/>
          </rPr>
          <t>Nbr Decimals</t>
        </r>
      </text>
    </comment>
    <comment ref="R201" authorId="0" shapeId="0">
      <text>
        <r>
          <rPr>
            <b/>
            <sz val="9"/>
            <color indexed="81"/>
            <rFont val="Tahoma"/>
            <family val="2"/>
          </rPr>
          <t>MIN VALUE</t>
        </r>
      </text>
    </comment>
    <comment ref="S201" authorId="0" shapeId="0">
      <text>
        <r>
          <rPr>
            <b/>
            <sz val="9"/>
            <color indexed="81"/>
            <rFont val="Tahoma"/>
            <family val="2"/>
          </rPr>
          <t>MAX VALUE</t>
        </r>
      </text>
    </comment>
    <comment ref="T201" authorId="0" shapeId="0">
      <text>
        <r>
          <rPr>
            <b/>
            <sz val="9"/>
            <color indexed="81"/>
            <rFont val="Tahoma"/>
            <family val="2"/>
          </rPr>
          <t>Mandatory?</t>
        </r>
      </text>
    </comment>
    <comment ref="X201" authorId="0" shapeId="0">
      <text>
        <r>
          <rPr>
            <b/>
            <sz val="9"/>
            <color indexed="81"/>
            <rFont val="Tahoma"/>
            <family val="2"/>
          </rPr>
          <t>Check Rounding</t>
        </r>
      </text>
    </comment>
    <comment ref="Y201" authorId="0" shapeId="0">
      <text>
        <r>
          <rPr>
            <b/>
            <sz val="9"/>
            <color indexed="81"/>
            <rFont val="Tahoma"/>
            <family val="2"/>
          </rPr>
          <t>Check Num</t>
        </r>
      </text>
    </comment>
    <comment ref="Z201" authorId="0" shapeId="0">
      <text>
        <r>
          <rPr>
            <b/>
            <sz val="9"/>
            <color indexed="81"/>
            <rFont val="Tahoma"/>
            <family val="2"/>
          </rPr>
          <t>CheckMax</t>
        </r>
      </text>
    </comment>
    <comment ref="P203" authorId="0" shapeId="0">
      <text>
        <r>
          <rPr>
            <sz val="9"/>
            <color indexed="81"/>
            <rFont val="Tahoma"/>
            <family val="2"/>
          </rPr>
          <t>Type of data</t>
        </r>
      </text>
    </comment>
    <comment ref="Q203" authorId="0" shapeId="0">
      <text>
        <r>
          <rPr>
            <b/>
            <sz val="9"/>
            <color indexed="81"/>
            <rFont val="Tahoma"/>
            <family val="2"/>
          </rPr>
          <t>Nbr Decimals</t>
        </r>
      </text>
    </comment>
    <comment ref="R203" authorId="0" shapeId="0">
      <text>
        <r>
          <rPr>
            <b/>
            <sz val="9"/>
            <color indexed="81"/>
            <rFont val="Tahoma"/>
            <family val="2"/>
          </rPr>
          <t>MIN VALUE</t>
        </r>
      </text>
    </comment>
    <comment ref="S203" authorId="0" shapeId="0">
      <text>
        <r>
          <rPr>
            <b/>
            <sz val="9"/>
            <color indexed="81"/>
            <rFont val="Tahoma"/>
            <family val="2"/>
          </rPr>
          <t>MAX VALUE</t>
        </r>
      </text>
    </comment>
    <comment ref="T203" authorId="0" shapeId="0">
      <text>
        <r>
          <rPr>
            <b/>
            <sz val="9"/>
            <color indexed="81"/>
            <rFont val="Tahoma"/>
            <family val="2"/>
          </rPr>
          <t>Mandatory?</t>
        </r>
      </text>
    </comment>
    <comment ref="X203" authorId="0" shapeId="0">
      <text>
        <r>
          <rPr>
            <b/>
            <sz val="9"/>
            <color indexed="81"/>
            <rFont val="Tahoma"/>
            <family val="2"/>
          </rPr>
          <t>Check Rounding</t>
        </r>
      </text>
    </comment>
    <comment ref="Y203" authorId="0" shapeId="0">
      <text>
        <r>
          <rPr>
            <b/>
            <sz val="9"/>
            <color indexed="81"/>
            <rFont val="Tahoma"/>
            <family val="2"/>
          </rPr>
          <t>Check Num</t>
        </r>
      </text>
    </comment>
    <comment ref="Z203" authorId="0" shapeId="0">
      <text>
        <r>
          <rPr>
            <b/>
            <sz val="9"/>
            <color indexed="81"/>
            <rFont val="Tahoma"/>
            <family val="2"/>
          </rPr>
          <t>CheckMax</t>
        </r>
      </text>
    </comment>
    <comment ref="P205" authorId="0" shapeId="0">
      <text>
        <r>
          <rPr>
            <sz val="9"/>
            <color indexed="81"/>
            <rFont val="Tahoma"/>
            <family val="2"/>
          </rPr>
          <t>Type of data</t>
        </r>
      </text>
    </comment>
    <comment ref="Q205" authorId="0" shapeId="0">
      <text>
        <r>
          <rPr>
            <b/>
            <sz val="9"/>
            <color indexed="81"/>
            <rFont val="Tahoma"/>
            <family val="2"/>
          </rPr>
          <t>Nbr Decimals</t>
        </r>
      </text>
    </comment>
    <comment ref="R205" authorId="0" shapeId="0">
      <text>
        <r>
          <rPr>
            <b/>
            <sz val="9"/>
            <color indexed="81"/>
            <rFont val="Tahoma"/>
            <family val="2"/>
          </rPr>
          <t>MIN VALUE</t>
        </r>
      </text>
    </comment>
    <comment ref="S205" authorId="0" shapeId="0">
      <text>
        <r>
          <rPr>
            <b/>
            <sz val="9"/>
            <color indexed="81"/>
            <rFont val="Tahoma"/>
            <family val="2"/>
          </rPr>
          <t>MAX VALUE</t>
        </r>
      </text>
    </comment>
    <comment ref="T205" authorId="0" shapeId="0">
      <text>
        <r>
          <rPr>
            <b/>
            <sz val="9"/>
            <color indexed="81"/>
            <rFont val="Tahoma"/>
            <family val="2"/>
          </rPr>
          <t>Mandatory?</t>
        </r>
      </text>
    </comment>
    <comment ref="X205" authorId="0" shapeId="0">
      <text>
        <r>
          <rPr>
            <b/>
            <sz val="9"/>
            <color indexed="81"/>
            <rFont val="Tahoma"/>
            <family val="2"/>
          </rPr>
          <t>Check Rounding</t>
        </r>
      </text>
    </comment>
    <comment ref="Y205" authorId="0" shapeId="0">
      <text>
        <r>
          <rPr>
            <b/>
            <sz val="9"/>
            <color indexed="81"/>
            <rFont val="Tahoma"/>
            <family val="2"/>
          </rPr>
          <t>Check Num</t>
        </r>
      </text>
    </comment>
    <comment ref="Z205" authorId="0" shapeId="0">
      <text>
        <r>
          <rPr>
            <b/>
            <sz val="9"/>
            <color indexed="81"/>
            <rFont val="Tahoma"/>
            <family val="2"/>
          </rPr>
          <t>CheckMax</t>
        </r>
      </text>
    </comment>
    <comment ref="P207" authorId="0" shapeId="0">
      <text>
        <r>
          <rPr>
            <sz val="9"/>
            <color indexed="81"/>
            <rFont val="Tahoma"/>
            <family val="2"/>
          </rPr>
          <t>Type of data</t>
        </r>
      </text>
    </comment>
    <comment ref="Q207" authorId="0" shapeId="0">
      <text>
        <r>
          <rPr>
            <b/>
            <sz val="9"/>
            <color indexed="81"/>
            <rFont val="Tahoma"/>
            <family val="2"/>
          </rPr>
          <t>Nbr Decimals</t>
        </r>
      </text>
    </comment>
    <comment ref="R207" authorId="0" shapeId="0">
      <text>
        <r>
          <rPr>
            <b/>
            <sz val="9"/>
            <color indexed="81"/>
            <rFont val="Tahoma"/>
            <family val="2"/>
          </rPr>
          <t>MIN VALUE</t>
        </r>
      </text>
    </comment>
    <comment ref="S207" authorId="0" shapeId="0">
      <text>
        <r>
          <rPr>
            <b/>
            <sz val="9"/>
            <color indexed="81"/>
            <rFont val="Tahoma"/>
            <family val="2"/>
          </rPr>
          <t>MAX VALUE</t>
        </r>
      </text>
    </comment>
    <comment ref="T207" authorId="0" shapeId="0">
      <text>
        <r>
          <rPr>
            <b/>
            <sz val="9"/>
            <color indexed="81"/>
            <rFont val="Tahoma"/>
            <family val="2"/>
          </rPr>
          <t>Mandatory?</t>
        </r>
      </text>
    </comment>
    <comment ref="X207" authorId="0" shapeId="0">
      <text>
        <r>
          <rPr>
            <b/>
            <sz val="9"/>
            <color indexed="81"/>
            <rFont val="Tahoma"/>
            <family val="2"/>
          </rPr>
          <t>Check Rounding</t>
        </r>
      </text>
    </comment>
    <comment ref="Y207" authorId="0" shapeId="0">
      <text>
        <r>
          <rPr>
            <b/>
            <sz val="9"/>
            <color indexed="81"/>
            <rFont val="Tahoma"/>
            <family val="2"/>
          </rPr>
          <t>Check Num</t>
        </r>
      </text>
    </comment>
    <comment ref="Z207" authorId="0" shapeId="0">
      <text>
        <r>
          <rPr>
            <b/>
            <sz val="9"/>
            <color indexed="81"/>
            <rFont val="Tahoma"/>
            <family val="2"/>
          </rPr>
          <t>CheckMax</t>
        </r>
      </text>
    </comment>
    <comment ref="P209" authorId="0" shapeId="0">
      <text>
        <r>
          <rPr>
            <sz val="9"/>
            <color indexed="81"/>
            <rFont val="Tahoma"/>
            <family val="2"/>
          </rPr>
          <t>Type of data</t>
        </r>
      </text>
    </comment>
    <comment ref="Q209" authorId="0" shapeId="0">
      <text>
        <r>
          <rPr>
            <b/>
            <sz val="9"/>
            <color indexed="81"/>
            <rFont val="Tahoma"/>
            <family val="2"/>
          </rPr>
          <t>Nbr Decimals</t>
        </r>
      </text>
    </comment>
    <comment ref="R209" authorId="0" shapeId="0">
      <text>
        <r>
          <rPr>
            <b/>
            <sz val="9"/>
            <color indexed="81"/>
            <rFont val="Tahoma"/>
            <family val="2"/>
          </rPr>
          <t>MIN VALUE</t>
        </r>
      </text>
    </comment>
    <comment ref="S209" authorId="0" shapeId="0">
      <text>
        <r>
          <rPr>
            <b/>
            <sz val="9"/>
            <color indexed="81"/>
            <rFont val="Tahoma"/>
            <family val="2"/>
          </rPr>
          <t>MAX VALUE</t>
        </r>
      </text>
    </comment>
    <comment ref="T209" authorId="0" shapeId="0">
      <text>
        <r>
          <rPr>
            <b/>
            <sz val="9"/>
            <color indexed="81"/>
            <rFont val="Tahoma"/>
            <family val="2"/>
          </rPr>
          <t>Mandatory?</t>
        </r>
      </text>
    </comment>
    <comment ref="X209" authorId="0" shapeId="0">
      <text>
        <r>
          <rPr>
            <b/>
            <sz val="9"/>
            <color indexed="81"/>
            <rFont val="Tahoma"/>
            <family val="2"/>
          </rPr>
          <t>Check Rounding</t>
        </r>
      </text>
    </comment>
    <comment ref="Y209" authorId="0" shapeId="0">
      <text>
        <r>
          <rPr>
            <b/>
            <sz val="9"/>
            <color indexed="81"/>
            <rFont val="Tahoma"/>
            <family val="2"/>
          </rPr>
          <t>Check Num</t>
        </r>
      </text>
    </comment>
    <comment ref="Z209" authorId="0" shapeId="0">
      <text>
        <r>
          <rPr>
            <b/>
            <sz val="9"/>
            <color indexed="81"/>
            <rFont val="Tahoma"/>
            <family val="2"/>
          </rPr>
          <t>CheckMax</t>
        </r>
      </text>
    </comment>
  </commentList>
</comments>
</file>

<file path=xl/sharedStrings.xml><?xml version="1.0" encoding="utf-8"?>
<sst xmlns="http://schemas.openxmlformats.org/spreadsheetml/2006/main" count="1569" uniqueCount="1019">
  <si>
    <t>XX</t>
  </si>
  <si>
    <t>CCM2</t>
  </si>
  <si>
    <t>Value</t>
  </si>
  <si>
    <t>XXXXXXXXXXXX</t>
  </si>
  <si>
    <t>.</t>
  </si>
  <si>
    <t>Yes</t>
  </si>
  <si>
    <t>No</t>
  </si>
  <si>
    <t>XXXXXXXXXXXXXXXXXXXXXXXXXXX LABELS XXXXXXXXXXXXXXXXXXXXXXXXXXXXXXXXXXXXXXXXXXXXX</t>
  </si>
  <si>
    <t>XXXXXXXXX_OTHER_FIELDS_XXXXXXXXXX</t>
  </si>
  <si>
    <t>Calculations</t>
  </si>
  <si>
    <t>Calls</t>
  </si>
  <si>
    <t>Topics</t>
  </si>
  <si>
    <t>Validations</t>
  </si>
  <si>
    <t>PART C OF YOUR PROPOSAL</t>
  </si>
  <si>
    <t>Nbr Errors:</t>
  </si>
  <si>
    <t>Types of organisations</t>
  </si>
  <si>
    <t>Pic</t>
  </si>
  <si>
    <t>Organisation</t>
  </si>
  <si>
    <t>Type of Organisation</t>
  </si>
  <si>
    <t>Ctry</t>
  </si>
  <si>
    <t>XXXXXXXXX</t>
  </si>
  <si>
    <t>Countries</t>
  </si>
  <si>
    <t>Code</t>
  </si>
  <si>
    <t>Name</t>
  </si>
  <si>
    <t>Nbr Pics Filled</t>
  </si>
  <si>
    <t>Pic Filled</t>
  </si>
  <si>
    <t>TotalPicSoFar</t>
  </si>
  <si>
    <t>Check this Row</t>
  </si>
  <si>
    <t>control</t>
  </si>
  <si>
    <t>BE</t>
  </si>
  <si>
    <t>FR</t>
  </si>
  <si>
    <t>DE</t>
  </si>
  <si>
    <t>NL</t>
  </si>
  <si>
    <t>ES</t>
  </si>
  <si>
    <t>PL</t>
  </si>
  <si>
    <t>LU</t>
  </si>
  <si>
    <t>X
X</t>
  </si>
  <si>
    <t>Name of the organisation</t>
  </si>
  <si>
    <t>Validity of Pic</t>
  </si>
  <si>
    <t>Inclusion and diversity</t>
  </si>
  <si>
    <t>Digital transformation</t>
  </si>
  <si>
    <t>Environment and fight against climate change</t>
  </si>
  <si>
    <t>Participation in democratic life</t>
  </si>
  <si>
    <t>o</t>
  </si>
  <si>
    <t>Minimum</t>
  </si>
  <si>
    <t>Maximum</t>
  </si>
  <si>
    <t>horizontal priority has</t>
  </si>
  <si>
    <t>horizontal priorities have</t>
  </si>
  <si>
    <t>sector specific priority has</t>
  </si>
  <si>
    <t>sector specific priorities have</t>
  </si>
  <si>
    <t>RowMin</t>
  </si>
  <si>
    <t>RowMax</t>
  </si>
  <si>
    <t>CountChecked</t>
  </si>
  <si>
    <t>NbrRowsInList</t>
  </si>
  <si>
    <t>X
X
X
X
X</t>
  </si>
  <si>
    <t>Y</t>
  </si>
  <si>
    <t>number</t>
  </si>
  <si>
    <t>dropdown</t>
  </si>
  <si>
    <t>Western Balkans</t>
  </si>
  <si>
    <t>Southern Medditeranean</t>
  </si>
  <si>
    <t>Both Western Balkans and Southern Medditeranean regions</t>
  </si>
  <si>
    <t>PATH</t>
  </si>
  <si>
    <t>FieldUsed</t>
  </si>
  <si>
    <t>FIELD NAME</t>
  </si>
  <si>
    <t>Control</t>
  </si>
  <si>
    <t>Order</t>
  </si>
  <si>
    <t>HorizontalPriority</t>
  </si>
  <si>
    <t>SectorSpecificPriority</t>
  </si>
  <si>
    <t>YouthGoals</t>
  </si>
  <si>
    <t>ConfirmationFieldYouth</t>
  </si>
  <si>
    <t>IDField</t>
  </si>
  <si>
    <t>TYPE OF ROW</t>
  </si>
  <si>
    <t>Field</t>
  </si>
  <si>
    <t>Error</t>
  </si>
  <si>
    <t>Space</t>
  </si>
  <si>
    <t>Comment</t>
  </si>
  <si>
    <t>H1</t>
  </si>
  <si>
    <t>H2</t>
  </si>
  <si>
    <t>CoveredRegion</t>
  </si>
  <si>
    <t>ISO</t>
  </si>
  <si>
    <t>ID</t>
  </si>
  <si>
    <t>Key</t>
  </si>
  <si>
    <t>Index</t>
  </si>
  <si>
    <t>TL</t>
  </si>
  <si>
    <t>Timor Leste</t>
  </si>
  <si>
    <t>GR</t>
  </si>
  <si>
    <t>Greece - INACTIVE</t>
  </si>
  <si>
    <t>XM</t>
  </si>
  <si>
    <t>Montenegro</t>
  </si>
  <si>
    <t>XS</t>
  </si>
  <si>
    <t>Serbia</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</si>
  <si>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</si>
  <si>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</si>
  <si>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</si>
  <si>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</si>
  <si>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</si>
  <si>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</si>
  <si>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</si>
  <si>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</si>
  <si>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</si>
  <si>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</si>
  <si>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</si>
  <si>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</si>
  <si>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</si>
  <si>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</si>
  <si>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</si>
  <si>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</si>
  <si>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</si>
  <si>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</si>
  <si>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</si>
  <si>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</si>
  <si>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</si>
  <si>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</si>
  <si>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</si>
  <si>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</si>
  <si>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</si>
  <si>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</si>
  <si>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</si>
  <si>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</si>
  <si>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</si>
  <si>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</si>
  <si>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AZ</t>
  </si>
  <si>
    <t>Azerbaijan</t>
  </si>
  <si>
    <t>BA</t>
  </si>
  <si>
    <t>Bosnia and Herzegovina</t>
  </si>
  <si>
    <t>BB</t>
  </si>
  <si>
    <t>Barbados</t>
  </si>
  <si>
    <t>BD</t>
  </si>
  <si>
    <t>Bangladesh</t>
  </si>
  <si>
    <t>Belgium</t>
  </si>
  <si>
    <t>BF</t>
  </si>
  <si>
    <t>Burkina Faso</t>
  </si>
  <si>
    <t>BG</t>
  </si>
  <si>
    <t>Bulgaria</t>
  </si>
  <si>
    <t>BH</t>
  </si>
  <si>
    <t>Bahrain</t>
  </si>
  <si>
    <t>BI</t>
  </si>
  <si>
    <t>Burundi</t>
  </si>
  <si>
    <t>BJ</t>
  </si>
  <si>
    <t>Benin</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</si>
  <si>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</si>
  <si>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</si>
  <si>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</si>
  <si>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</si>
  <si>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</si>
  <si>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</si>
  <si>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</si>
  <si>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</si>
  <si>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</si>
  <si>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</si>
  <si>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</si>
  <si>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</si>
  <si>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</si>
  <si>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</si>
  <si>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</si>
  <si>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</si>
  <si>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</si>
  <si>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</si>
  <si>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</si>
  <si>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</si>
  <si>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CA</t>
  </si>
  <si>
    <t>Canada</t>
  </si>
  <si>
    <t>CC</t>
  </si>
  <si>
    <t>Cocos Islands (or Keeling Islands)</t>
  </si>
  <si>
    <t>CD</t>
  </si>
  <si>
    <t>Congo (Democratic Republic of)</t>
  </si>
  <si>
    <t>CF</t>
  </si>
  <si>
    <t>Central African Republic</t>
  </si>
  <si>
    <t>CG</t>
  </si>
  <si>
    <t>Congo</t>
  </si>
  <si>
    <t>CH</t>
  </si>
  <si>
    <t>Switzerland</t>
  </si>
  <si>
    <t>CI</t>
  </si>
  <si>
    <t>Cote d'Ivoire</t>
  </si>
  <si>
    <t>CK</t>
  </si>
  <si>
    <t>Cook Islands</t>
  </si>
  <si>
    <t>CL</t>
  </si>
  <si>
    <t>Chile</t>
  </si>
  <si>
    <t>CM</t>
  </si>
  <si>
    <t>Cameroon</t>
  </si>
  <si>
    <t>CN</t>
  </si>
  <si>
    <t>China (People's Republic of)</t>
  </si>
  <si>
    <t>CO</t>
  </si>
  <si>
    <t>Colombia</t>
  </si>
  <si>
    <t>CR</t>
  </si>
  <si>
    <t>Costa Rica</t>
  </si>
  <si>
    <t>CU</t>
  </si>
  <si>
    <t>Cuba</t>
  </si>
  <si>
    <t>CV</t>
  </si>
  <si>
    <t>Cape Verde</t>
  </si>
  <si>
    <t>CX</t>
  </si>
  <si>
    <t>Christmas Island</t>
  </si>
  <si>
    <t>CY</t>
  </si>
  <si>
    <t>Cyprus</t>
  </si>
  <si>
    <t>CZ</t>
  </si>
  <si>
    <t>Czechia</t>
  </si>
  <si>
    <t>Germany</t>
  </si>
  <si>
    <t>DJ</t>
  </si>
  <si>
    <t>Djibouti</t>
  </si>
  <si>
    <t>DK</t>
  </si>
  <si>
    <t>Denmark</t>
  </si>
  <si>
    <t>DM</t>
  </si>
  <si>
    <t>Dominica</t>
  </si>
  <si>
    <t>DO</t>
  </si>
  <si>
    <t>Dominican Republic</t>
  </si>
  <si>
    <t>DZ</t>
  </si>
  <si>
    <t>Algeria</t>
  </si>
  <si>
    <t>EC</t>
  </si>
  <si>
    <t>Ecuador</t>
  </si>
  <si>
    <t>EE</t>
  </si>
  <si>
    <t>Estonia</t>
  </si>
  <si>
    <t>EG</t>
  </si>
  <si>
    <t>Egypt</t>
  </si>
  <si>
    <t>ER</t>
  </si>
  <si>
    <t>Eritrea</t>
  </si>
  <si>
    <t>Spain</t>
  </si>
  <si>
    <t>ET</t>
  </si>
  <si>
    <t>Ethiopia</t>
  </si>
  <si>
    <t>FI</t>
  </si>
  <si>
    <t>Finland</t>
  </si>
  <si>
    <t>FJ</t>
  </si>
  <si>
    <t>Fiji</t>
  </si>
  <si>
    <t>FK</t>
  </si>
  <si>
    <t>Falkland Islands</t>
  </si>
  <si>
    <t>FM</t>
  </si>
  <si>
    <t>Micronesia (Federated States of)</t>
  </si>
  <si>
    <t>FO</t>
  </si>
  <si>
    <t>Faroe Islands</t>
  </si>
  <si>
    <t>France</t>
  </si>
  <si>
    <t>GA</t>
  </si>
  <si>
    <t>Gabon</t>
  </si>
  <si>
    <t>GB</t>
  </si>
  <si>
    <t>Great Britain</t>
  </si>
  <si>
    <t>UK</t>
  </si>
  <si>
    <t>United Kingdom</t>
  </si>
  <si>
    <t>GD</t>
  </si>
  <si>
    <t>Grenada</t>
  </si>
  <si>
    <t>GE</t>
  </si>
  <si>
    <t>Georgia</t>
  </si>
  <si>
    <t>GH</t>
  </si>
  <si>
    <t>Ghana</t>
  </si>
  <si>
    <t>GI</t>
  </si>
  <si>
    <t>Gibraltar</t>
  </si>
  <si>
    <t>GL</t>
  </si>
  <si>
    <t>Greenland</t>
  </si>
  <si>
    <t>GM</t>
  </si>
  <si>
    <t>Gambia</t>
  </si>
  <si>
    <t>GN</t>
  </si>
  <si>
    <t>Guinea</t>
  </si>
  <si>
    <t>GQ</t>
  </si>
  <si>
    <t>Equatorial Guinea</t>
  </si>
  <si>
    <t>EL</t>
  </si>
  <si>
    <t>Greece</t>
  </si>
  <si>
    <t>GS</t>
  </si>
  <si>
    <t>South Georgia and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</si>
  <si>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</si>
  <si>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</si>
  <si>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</si>
  <si>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</si>
  <si>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</si>
  <si>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</si>
  <si>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</si>
  <si>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</si>
  <si>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</si>
  <si>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</si>
  <si>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</si>
  <si>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</si>
  <si>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</si>
  <si>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</si>
  <si>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</si>
  <si>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</si>
  <si>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</si>
  <si>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</si>
  <si>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</si>
  <si>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</si>
  <si>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Indonesia</t>
  </si>
  <si>
    <t>IE</t>
  </si>
  <si>
    <t>Ireland</t>
  </si>
  <si>
    <t>IL</t>
  </si>
  <si>
    <t>Israel</t>
  </si>
  <si>
    <t>IN</t>
  </si>
  <si>
    <t>India</t>
  </si>
  <si>
    <t>IO</t>
  </si>
  <si>
    <t>British Indian Ocean Territory</t>
  </si>
  <si>
    <t>IQ</t>
  </si>
  <si>
    <t>Iraq</t>
  </si>
  <si>
    <t>IR</t>
  </si>
  <si>
    <t>Iran (Islamic Republic of)</t>
  </si>
  <si>
    <t>IS</t>
  </si>
  <si>
    <t>Iceland</t>
  </si>
  <si>
    <t>IT</t>
  </si>
  <si>
    <t>Italy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</si>
  <si>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</si>
  <si>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</si>
  <si>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</si>
  <si>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</si>
  <si>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</si>
  <si>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</si>
  <si>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</si>
  <si>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</si>
  <si>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</si>
  <si>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</si>
  <si>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</si>
  <si>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</si>
  <si>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</si>
  <si>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</si>
  <si>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</si>
  <si>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</si>
  <si>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</si>
  <si>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</si>
  <si>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</si>
  <si>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</si>
  <si>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</si>
  <si>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</si>
  <si>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</si>
  <si>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</si>
  <si>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</si>
  <si>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</si>
  <si>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</si>
  <si>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</si>
  <si>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</si>
  <si>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</si>
  <si>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</si>
  <si>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</si>
  <si>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</si>
  <si>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St Lucia</t>
  </si>
  <si>
    <t>LI</t>
  </si>
  <si>
    <t>Liechtenstein</t>
  </si>
  <si>
    <t>LK</t>
  </si>
  <si>
    <t>Sri Lanka</t>
  </si>
  <si>
    <t>LR</t>
  </si>
  <si>
    <t>Liberia</t>
  </si>
  <si>
    <t>LS</t>
  </si>
  <si>
    <t>Lesotho</t>
  </si>
  <si>
    <t>LT</t>
  </si>
  <si>
    <t>Lithuania</t>
  </si>
  <si>
    <t>Luxembourg</t>
  </si>
  <si>
    <t>LV</t>
  </si>
  <si>
    <t>Latvia</t>
  </si>
  <si>
    <t>LY</t>
  </si>
  <si>
    <t>Libya</t>
  </si>
  <si>
    <t>MA</t>
  </si>
  <si>
    <t>Morocco</t>
  </si>
  <si>
    <t>MD</t>
  </si>
  <si>
    <t>Moldova (Republic of)</t>
  </si>
  <si>
    <t>MG</t>
  </si>
  <si>
    <t>Madagascar</t>
  </si>
  <si>
    <t>MH</t>
  </si>
  <si>
    <t>Marshall Islands</t>
  </si>
  <si>
    <t>MK</t>
  </si>
  <si>
    <t>North Macedonia</t>
  </si>
  <si>
    <t>ML</t>
  </si>
  <si>
    <t>Mali</t>
  </si>
  <si>
    <t>MM</t>
  </si>
  <si>
    <t>Myanmar</t>
  </si>
  <si>
    <t>MN</t>
  </si>
  <si>
    <t>Mongolia</t>
  </si>
  <si>
    <t>MO</t>
  </si>
  <si>
    <t>Macao</t>
  </si>
  <si>
    <t>MP</t>
  </si>
  <si>
    <t>Northern Mariana Islands</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</si>
  <si>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</si>
  <si>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</si>
  <si>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</si>
  <si>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</si>
  <si>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</si>
  <si>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</si>
  <si>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</si>
  <si>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</si>
  <si>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</si>
  <si>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</si>
  <si>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</si>
  <si>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</si>
  <si>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</si>
  <si>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</si>
  <si>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</si>
  <si>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</si>
  <si>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</si>
  <si>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</si>
  <si>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</si>
  <si>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</si>
  <si>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</si>
  <si>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</si>
  <si>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</si>
  <si>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</si>
  <si>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</si>
  <si>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</si>
  <si>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</si>
  <si>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</si>
  <si>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</si>
  <si>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</si>
  <si>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</si>
  <si>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</si>
  <si>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</si>
  <si>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</si>
  <si>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</si>
  <si>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</si>
  <si>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</si>
  <si>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</si>
  <si>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</si>
  <si>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</si>
  <si>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</si>
  <si>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</si>
  <si>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</si>
  <si>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</si>
  <si>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</si>
  <si>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</si>
  <si>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</si>
  <si>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</si>
  <si>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</si>
  <si>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</si>
  <si>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</si>
  <si>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</si>
  <si>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</si>
  <si>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</si>
  <si>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</si>
  <si>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Poland</t>
  </si>
  <si>
    <t>PM</t>
  </si>
  <si>
    <t>Saint Pierre and Miquelon</t>
  </si>
  <si>
    <t>PN</t>
  </si>
  <si>
    <t>Pitcairn Islands</t>
  </si>
  <si>
    <t>PS</t>
  </si>
  <si>
    <t>Palestine</t>
  </si>
  <si>
    <t>PT</t>
  </si>
  <si>
    <t>Portugal</t>
  </si>
  <si>
    <t>PW</t>
  </si>
  <si>
    <t>Palau</t>
  </si>
  <si>
    <t>PY</t>
  </si>
  <si>
    <t>Paraguay</t>
  </si>
  <si>
    <t>QA</t>
  </si>
  <si>
    <t>Qatar</t>
  </si>
  <si>
    <t>RO</t>
  </si>
  <si>
    <t>Romania</t>
  </si>
  <si>
    <t>RU</t>
  </si>
  <si>
    <t>Russian Federation</t>
  </si>
  <si>
    <t>RW</t>
  </si>
  <si>
    <t>Rwanda</t>
  </si>
  <si>
    <t>SA</t>
  </si>
  <si>
    <t>Saudi Arabia</t>
  </si>
  <si>
    <t>SB</t>
  </si>
  <si>
    <t>Solomon Islands</t>
  </si>
  <si>
    <t>SC</t>
  </si>
  <si>
    <t>Seychelles</t>
  </si>
  <si>
    <t>SD</t>
  </si>
  <si>
    <t>Sudan</t>
  </si>
  <si>
    <t>SE</t>
  </si>
  <si>
    <t>Sweden</t>
  </si>
  <si>
    <t>SG</t>
  </si>
  <si>
    <t>Singapore</t>
  </si>
  <si>
    <t>SH</t>
  </si>
  <si>
    <t>Saint Helena</t>
  </si>
  <si>
    <t>SI</t>
  </si>
  <si>
    <t>Slovenia</t>
  </si>
  <si>
    <t>SK</t>
  </si>
  <si>
    <t>Slovakia</t>
  </si>
  <si>
    <t>SL</t>
  </si>
  <si>
    <t>Sierra Leone</t>
  </si>
  <si>
    <t>SM</t>
  </si>
  <si>
    <t>San Marino</t>
  </si>
  <si>
    <t>SN</t>
  </si>
  <si>
    <t>Senegal</t>
  </si>
  <si>
    <t>SO</t>
  </si>
  <si>
    <t>Somalia</t>
  </si>
  <si>
    <t>SR</t>
  </si>
  <si>
    <t>Suriname</t>
  </si>
  <si>
    <t>ST</t>
  </si>
  <si>
    <t>Sao Tome and Principe</t>
  </si>
  <si>
    <t>SV</t>
  </si>
  <si>
    <t>El Salvador</t>
  </si>
  <si>
    <t>SY</t>
  </si>
  <si>
    <t>Syria</t>
  </si>
  <si>
    <t>SZ</t>
  </si>
  <si>
    <t>Eswatini</t>
  </si>
  <si>
    <t>TC</t>
  </si>
  <si>
    <t>Turks and Caicos Islands</t>
  </si>
  <si>
    <t>TD</t>
  </si>
  <si>
    <t>Chad</t>
  </si>
  <si>
    <t>TF</t>
  </si>
  <si>
    <t>French Southern and Antarctic Lands</t>
  </si>
  <si>
    <t>TG</t>
  </si>
  <si>
    <t>Togo</t>
  </si>
  <si>
    <t>TH</t>
  </si>
  <si>
    <t>Thailand</t>
  </si>
  <si>
    <t>TJ</t>
  </si>
  <si>
    <t>Tajikistan</t>
  </si>
  <si>
    <t>TK</t>
  </si>
  <si>
    <t>Tokelau</t>
  </si>
  <si>
    <t>TM</t>
  </si>
  <si>
    <t>Turkmenistan</t>
  </si>
  <si>
    <t>TN</t>
  </si>
  <si>
    <t>Tunisia</t>
  </si>
  <si>
    <t>TO</t>
  </si>
  <si>
    <t>Tonga</t>
  </si>
  <si>
    <t>TP</t>
  </si>
  <si>
    <t>TR</t>
  </si>
  <si>
    <t>Turkey</t>
  </si>
  <si>
    <t>TT</t>
  </si>
  <si>
    <t>Trinidad and Tobago</t>
  </si>
  <si>
    <t>TV</t>
  </si>
  <si>
    <t>Tuvalu</t>
  </si>
  <si>
    <t>TW</t>
  </si>
  <si>
    <t>Taiwan</t>
  </si>
  <si>
    <t>TZ</t>
  </si>
  <si>
    <t>Tanzania (United Republic of)</t>
  </si>
  <si>
    <t>UA</t>
  </si>
  <si>
    <t>Ukraine</t>
  </si>
  <si>
    <t>UG</t>
  </si>
  <si>
    <t>Uganda</t>
  </si>
  <si>
    <t>UM</t>
  </si>
  <si>
    <t>United States Minor outlying islands</t>
  </si>
  <si>
    <t>US</t>
  </si>
  <si>
    <t>United States</t>
  </si>
  <si>
    <t>UY</t>
  </si>
  <si>
    <t>Uruguay</t>
  </si>
  <si>
    <t>UZ</t>
  </si>
  <si>
    <t>Uzbekistan</t>
  </si>
  <si>
    <t>VA</t>
  </si>
  <si>
    <t>Holy See</t>
  </si>
  <si>
    <t>VC</t>
  </si>
  <si>
    <t>St Vincent and the Grenadines</t>
  </si>
  <si>
    <t>VE</t>
  </si>
  <si>
    <t>Venezuela</t>
  </si>
  <si>
    <t>VG</t>
  </si>
  <si>
    <t>British Virgin Islands</t>
  </si>
  <si>
    <t>VI</t>
  </si>
  <si>
    <t>Virgin Islands (US)</t>
  </si>
  <si>
    <t>VN</t>
  </si>
  <si>
    <t>Vietnam</t>
  </si>
  <si>
    <t>VU</t>
  </si>
  <si>
    <t>Vanuatu</t>
  </si>
  <si>
    <t>WF</t>
  </si>
  <si>
    <t>Wallis and Futuna</t>
  </si>
  <si>
    <t>WS</t>
  </si>
  <si>
    <t>Samoa</t>
  </si>
  <si>
    <t>XC</t>
  </si>
  <si>
    <t>Ceuta</t>
  </si>
  <si>
    <t>XL</t>
  </si>
  <si>
    <t>Melilla</t>
  </si>
  <si>
    <t>YE</t>
  </si>
  <si>
    <t>Yemen</t>
  </si>
  <si>
    <t>YT</t>
  </si>
  <si>
    <t>Mayotte</t>
  </si>
  <si>
    <t>YU</t>
  </si>
  <si>
    <t>Serbia and Montenegro</t>
  </si>
  <si>
    <t>ZA</t>
  </si>
  <si>
    <t>South Africa</t>
  </si>
  <si>
    <t>ZM</t>
  </si>
  <si>
    <t>Zambia</t>
  </si>
  <si>
    <t>ZW</t>
  </si>
  <si>
    <t>Zimbabwe</t>
  </si>
  <si>
    <t>N/A</t>
  </si>
  <si>
    <t>Undefined</t>
  </si>
  <si>
    <t>MC</t>
  </si>
  <si>
    <t>Monaco</t>
  </si>
  <si>
    <t>RS</t>
  </si>
  <si>
    <t>ME</t>
  </si>
  <si>
    <t>XK</t>
  </si>
  <si>
    <t>Kosovo * UN resolution</t>
  </si>
  <si>
    <t>GG</t>
  </si>
  <si>
    <t>Guernsey</t>
  </si>
  <si>
    <t>GF</t>
  </si>
  <si>
    <t>French Guiana</t>
  </si>
  <si>
    <t>MQ</t>
  </si>
  <si>
    <t>Martinique </t>
  </si>
  <si>
    <t>JE</t>
  </si>
  <si>
    <t>Jersey</t>
  </si>
  <si>
    <t>IM</t>
  </si>
  <si>
    <t>Isle of Man</t>
  </si>
  <si>
    <t>GP</t>
  </si>
  <si>
    <t>Guadeloupe</t>
  </si>
  <si>
    <t>CS</t>
  </si>
  <si>
    <t>EH</t>
  </si>
  <si>
    <t>Western Sahara</t>
  </si>
  <si>
    <t>SJ</t>
  </si>
  <si>
    <t>Svalbard and Jan Mayen</t>
  </si>
  <si>
    <t>AX</t>
  </si>
  <si>
    <t>Åland islands</t>
  </si>
  <si>
    <t>BL</t>
  </si>
  <si>
    <t>Saint Barthélemy</t>
  </si>
  <si>
    <t>BQ</t>
  </si>
  <si>
    <t>Bonaire Sint Eustatius and Saba</t>
  </si>
  <si>
    <t>CP</t>
  </si>
  <si>
    <t>Clipperton</t>
  </si>
  <si>
    <t>CW</t>
  </si>
  <si>
    <t>Curaçao</t>
  </si>
  <si>
    <t>MF</t>
  </si>
  <si>
    <t>Saint Martin (french part)</t>
  </si>
  <si>
    <t>PR</t>
  </si>
  <si>
    <t>Puerto Rico</t>
  </si>
  <si>
    <t>RE</t>
  </si>
  <si>
    <t>Réunion</t>
  </si>
  <si>
    <t>SS</t>
  </si>
  <si>
    <t>South Sudan</t>
  </si>
  <si>
    <t>SX</t>
  </si>
  <si>
    <t>Sint Maarten (dutch part)</t>
  </si>
  <si>
    <t>X1</t>
  </si>
  <si>
    <t>Canary Islands</t>
  </si>
  <si>
    <t>X2</t>
  </si>
  <si>
    <t>Azores</t>
  </si>
  <si>
    <t>X3</t>
  </si>
  <si>
    <t>Madeira</t>
  </si>
  <si>
    <t>X4</t>
  </si>
  <si>
    <t>Northern part of Cyprus</t>
  </si>
  <si>
    <t>AB</t>
  </si>
  <si>
    <t>British Antarctic Territory</t>
  </si>
  <si>
    <t>Label</t>
  </si>
  <si>
    <t>N</t>
  </si>
  <si>
    <t>TOWNS_MUNICIPALITIES</t>
  </si>
  <si>
    <t>Towns/municipalities</t>
  </si>
  <si>
    <t>TWIN_COMM_NET</t>
  </si>
  <si>
    <t>Twinning committees or networks</t>
  </si>
  <si>
    <t>TWIN_COMM</t>
  </si>
  <si>
    <t>Twinning committee</t>
  </si>
  <si>
    <t>ELIG0002_CERV</t>
  </si>
  <si>
    <t>Other levels of local/regional authorities</t>
  </si>
  <si>
    <t>FED_LOC_AUTH</t>
  </si>
  <si>
    <t>Federations/associations of local authorities</t>
  </si>
  <si>
    <t>ELIG0001_CERV</t>
  </si>
  <si>
    <t>Non for profit Organisation representing a local authority</t>
  </si>
  <si>
    <t>CSO</t>
  </si>
  <si>
    <t>Civil Society Organisation</t>
  </si>
  <si>
    <t>ELIG0003_CERV</t>
  </si>
  <si>
    <t>Survivors' associations</t>
  </si>
  <si>
    <t>CULT_YTH_EDU_RES_ORG</t>
  </si>
  <si>
    <t>Cultural, youth, educational and research organisations</t>
  </si>
  <si>
    <t>CIV_ED_CULT_RES_ORG_EFC</t>
  </si>
  <si>
    <t>Educational, cultural or research institutions</t>
  </si>
  <si>
    <t>EUROPEAN_NETWORKS</t>
  </si>
  <si>
    <t>European Networks</t>
  </si>
  <si>
    <t>CSOEU</t>
  </si>
  <si>
    <t>Civil society organisations active at EU level</t>
  </si>
  <si>
    <t>EUR_THINK_TANK</t>
  </si>
  <si>
    <t>European think tanks</t>
  </si>
  <si>
    <t>CERV-ASTT</t>
  </si>
  <si>
    <t>Association of twinned towns</t>
  </si>
  <si>
    <t>CERV-CSO</t>
  </si>
  <si>
    <t>CERV-CSO-LAW-RIGHTS-DEMOC</t>
  </si>
  <si>
    <t>Civil Society Organisations (CSOs) active in promoting and protecting rule of law, fundamental rights and democracy</t>
  </si>
  <si>
    <t>CERV-CSOREM</t>
  </si>
  <si>
    <t>Civil society organisations for European remembrance</t>
  </si>
  <si>
    <t>CERV-CSOEU</t>
  </si>
  <si>
    <t>Civil society organisations working at European level</t>
  </si>
  <si>
    <t>CERV-CIV_ED_CULT_RES_ORG_EFC</t>
  </si>
  <si>
    <t>Educational, cultural or research organisation</t>
  </si>
  <si>
    <t>CERV-EQUAL-BODY</t>
  </si>
  <si>
    <t>Equality body</t>
  </si>
  <si>
    <t>CERV-EUR-NETW</t>
  </si>
  <si>
    <t>European network</t>
  </si>
  <si>
    <t>CERV-THINKT</t>
  </si>
  <si>
    <t>European public policy research organisations (think tanks)</t>
  </si>
  <si>
    <t>CERV-FEDLAUTH</t>
  </si>
  <si>
    <t>Federation/association of local authorities</t>
  </si>
  <si>
    <t>CERV-BODY-PUB-LOC</t>
  </si>
  <si>
    <t>Local Public Body</t>
  </si>
  <si>
    <t>CERV-NAT-HUM-RIGHTS</t>
  </si>
  <si>
    <t>National Human Rights Institute</t>
  </si>
  <si>
    <t>CERV-BODY-PUB-NAT</t>
  </si>
  <si>
    <t>National Public Body</t>
  </si>
  <si>
    <t>CERV-NFP-LOCAL-AUTH</t>
  </si>
  <si>
    <t>CERV-NFP</t>
  </si>
  <si>
    <t>Non profit organisations, voluntary bodies, non-governmental organisations ("NGOs")</t>
  </si>
  <si>
    <t>CERV-OTHER-LEVEL-AUTH</t>
  </si>
  <si>
    <t>Oher level of local/regional authority</t>
  </si>
  <si>
    <t>CERV-OMBUDS-INST</t>
  </si>
  <si>
    <t>Ombuds Institution</t>
  </si>
  <si>
    <t>CERV-ORREPL</t>
  </si>
  <si>
    <t>Organisation representing a local authority</t>
  </si>
  <si>
    <t>CERV-OTH</t>
  </si>
  <si>
    <t>Other type of organisation</t>
  </si>
  <si>
    <t>CERV-PLAT</t>
  </si>
  <si>
    <t>Platforms of pan-European organisations</t>
  </si>
  <si>
    <t>CERV-PUBL-LOCAL-AUTH</t>
  </si>
  <si>
    <t>Public local authority</t>
  </si>
  <si>
    <t>CERV-PUBL-REGIONAL_AUTH</t>
  </si>
  <si>
    <t>Public regional authority</t>
  </si>
  <si>
    <t>CERV-BODY-PUB-REG</t>
  </si>
  <si>
    <t>Regional Public Body</t>
  </si>
  <si>
    <t>CERV-SURV_ASS</t>
  </si>
  <si>
    <t>Survivors' association</t>
  </si>
  <si>
    <t>CERV-TOWN-MUNICIP</t>
  </si>
  <si>
    <t>Town/municipality</t>
  </si>
  <si>
    <t>CERV-TTCOM</t>
  </si>
  <si>
    <t>CERV-TTCOMNET</t>
  </si>
  <si>
    <t>Twinning committee/Network</t>
  </si>
  <si>
    <t>CERV-YOUTH-ORG</t>
  </si>
  <si>
    <t>Youth organisation</t>
  </si>
  <si>
    <t>NAT_HUM_RIGHTS_INST</t>
  </si>
  <si>
    <t>National Human Rights Institutions</t>
  </si>
  <si>
    <t>EQUAL_BODIES</t>
  </si>
  <si>
    <t>Equality bodies</t>
  </si>
  <si>
    <t>OMBUSMAN_INST</t>
  </si>
  <si>
    <t>Ombuds Institutions</t>
  </si>
  <si>
    <t>OTHER_INST</t>
  </si>
  <si>
    <t>Other</t>
  </si>
  <si>
    <t>ProgSpecificOrgType_CERV</t>
  </si>
  <si>
    <t>MEDIA-EDU-ADLT</t>
  </si>
  <si>
    <t>Adult education provider</t>
  </si>
  <si>
    <t>ProgSpecificOrgType_CREA2027</t>
  </si>
  <si>
    <t>CULT-ARCH-ORGA</t>
  </si>
  <si>
    <t>Architecture organisation</t>
  </si>
  <si>
    <t>MEDIA-ART-GALLERY</t>
  </si>
  <si>
    <t>Art Gallery</t>
  </si>
  <si>
    <t>CULT-SCHOOL-TRAIN</t>
  </si>
  <si>
    <t>Arts school / training centre</t>
  </si>
  <si>
    <t>CULT-AV-CONS</t>
  </si>
  <si>
    <t>Audiovisual Consultant</t>
  </si>
  <si>
    <t>MEDIA-AV-CONS</t>
  </si>
  <si>
    <t>MEDIA-AV-PROD</t>
  </si>
  <si>
    <t>Audiovisual producer</t>
  </si>
  <si>
    <t>CREA-AV-TRAIN</t>
  </si>
  <si>
    <t>Audiovisual training organisation</t>
  </si>
  <si>
    <t>CULT-BOOK-SELLER</t>
  </si>
  <si>
    <t>Book seller</t>
  </si>
  <si>
    <t>CREA-AV-THEAT</t>
  </si>
  <si>
    <t>Cinema Theatres</t>
  </si>
  <si>
    <t>MEDIA-CSOEU</t>
  </si>
  <si>
    <t>CREA-AV-NTECH</t>
  </si>
  <si>
    <t>Company specialized in new technologies applicable to the Audiovisual industry</t>
  </si>
  <si>
    <t>CULT-HERIT-ORGA-ARCH</t>
  </si>
  <si>
    <t>Cultural heritage organisation / archive</t>
  </si>
  <si>
    <t>MEDIA-CULT-OP</t>
  </si>
  <si>
    <t>Cultural operators</t>
  </si>
  <si>
    <t>MEDIA-NFP-CULT</t>
  </si>
  <si>
    <t>Cultural organisation (e.g. museum, art gallery)</t>
  </si>
  <si>
    <t>MEDIA-PUB-DCO</t>
  </si>
  <si>
    <t>Dance Company</t>
  </si>
  <si>
    <t>CULT-ARTS-ORGA</t>
  </si>
  <si>
    <t>Design / Applied arts organisation</t>
  </si>
  <si>
    <t>MEDIA-AV-DIST</t>
  </si>
  <si>
    <t>Distributor</t>
  </si>
  <si>
    <t>CREA-EIN</t>
  </si>
  <si>
    <t>Educational Institution</t>
  </si>
  <si>
    <t>MEDIA-XR-DEV-PROD</t>
  </si>
  <si>
    <t>Extended Reality Content Developer/Producer</t>
  </si>
  <si>
    <t>CULT-FASHION-ORG</t>
  </si>
  <si>
    <t>Fashion organisation</t>
  </si>
  <si>
    <t>CULT-FESTIVAL_ORG</t>
  </si>
  <si>
    <t>Festival organisation</t>
  </si>
  <si>
    <t>CULT-FILM-DISTR</t>
  </si>
  <si>
    <t>Film Distributor</t>
  </si>
  <si>
    <t>CREA-AV-FEST</t>
  </si>
  <si>
    <t>Film Festival organisation</t>
  </si>
  <si>
    <t>CREA-AV-FUND</t>
  </si>
  <si>
    <t>Film fund or foundation</t>
  </si>
  <si>
    <t>CREA-AV-LIT</t>
  </si>
  <si>
    <t>Film Literacy organisation</t>
  </si>
  <si>
    <t>CREA-AV-MARKT</t>
  </si>
  <si>
    <t>Film Market organisation</t>
  </si>
  <si>
    <t>CULT-AV-PROD</t>
  </si>
  <si>
    <t>Film Producer</t>
  </si>
  <si>
    <t>CREA-AV-SCHOOL</t>
  </si>
  <si>
    <t>Film School</t>
  </si>
  <si>
    <t>MEDIA-GPU</t>
  </si>
  <si>
    <t>General Public</t>
  </si>
  <si>
    <t>MEDIA-IT_COMPANY</t>
  </si>
  <si>
    <t>IT Company</t>
  </si>
  <si>
    <t>CULT-LIB</t>
  </si>
  <si>
    <t>Library</t>
  </si>
  <si>
    <t>CULT-LOC-REG-PUBLIC-AUTH</t>
  </si>
  <si>
    <t>Local/regional public authorities</t>
  </si>
  <si>
    <t>CULT-MULTI-ASS</t>
  </si>
  <si>
    <t>Multidisciplinary arts/cultural organisation</t>
  </si>
  <si>
    <t>MEDIA-PUB-MUA</t>
  </si>
  <si>
    <t>Multimedia association</t>
  </si>
  <si>
    <t>CREA-MUS</t>
  </si>
  <si>
    <t>Museum</t>
  </si>
  <si>
    <t>MEDIA-MUSIC-CENTER</t>
  </si>
  <si>
    <t>Music center</t>
  </si>
  <si>
    <t>CULT-MUSIC-ORG</t>
  </si>
  <si>
    <t>Music organisation</t>
  </si>
  <si>
    <t>MEDIA-BODY-PUB-NAT</t>
  </si>
  <si>
    <t>MEDIA-NFP-NGO</t>
  </si>
  <si>
    <t>Non-governmental organisation ("NGO")</t>
  </si>
  <si>
    <t>CREA-AV-ARCHIV</t>
  </si>
  <si>
    <t>Organisation active in the field of Audiovisual archives</t>
  </si>
  <si>
    <t>CULT-CREA-CULT-ARCHIV</t>
  </si>
  <si>
    <t>Organisation active in the field of Creative / cultural archives</t>
  </si>
  <si>
    <t>CREA-AV-EVENT</t>
  </si>
  <si>
    <t>Organisation active in the organisation of Audiovisual Events</t>
  </si>
  <si>
    <t>CULT-ORG-SPEC-TECHNOL</t>
  </si>
  <si>
    <t>Organisation specialised in new technologies applicable to the creative sectors</t>
  </si>
  <si>
    <t>CULT-OTHER-LIT-BOOK-ORG</t>
  </si>
  <si>
    <t>Other literature and book organisation</t>
  </si>
  <si>
    <t>CREA-OTHER</t>
  </si>
  <si>
    <t>CULT-EUR-NETW</t>
  </si>
  <si>
    <t>Pan european network</t>
  </si>
  <si>
    <t>CREA-EUR-AV</t>
  </si>
  <si>
    <t>Pan european network active in the audiovisual sector</t>
  </si>
  <si>
    <t>CULT-PERF-ARTS-ORG</t>
  </si>
  <si>
    <t>Performing arts organisation</t>
  </si>
  <si>
    <t>CREA-PUBLISHER</t>
  </si>
  <si>
    <t>Publisher</t>
  </si>
  <si>
    <t>MEDIA-BODY-PUB-REG</t>
  </si>
  <si>
    <t>CREA-RES</t>
  </si>
  <si>
    <t>Research organisation</t>
  </si>
  <si>
    <t>MEDIA-AV-SA</t>
  </si>
  <si>
    <t>Sales Agent</t>
  </si>
  <si>
    <t>CULT-SOCIAL-PARTNER</t>
  </si>
  <si>
    <t>Social partner</t>
  </si>
  <si>
    <t>CREA-AV-TV</t>
  </si>
  <si>
    <t>Television broadcaster</t>
  </si>
  <si>
    <t>CULT-VENUE</t>
  </si>
  <si>
    <t>Venue (theatre, cinema, concert hall etc)</t>
  </si>
  <si>
    <t>CULT-AV-VID</t>
  </si>
  <si>
    <t>Video Games Developer/Producers</t>
  </si>
  <si>
    <t>CREA-AV-VOD</t>
  </si>
  <si>
    <t>Video on Demand platform</t>
  </si>
  <si>
    <t>CULT-VISUAL-ARTS-ORG</t>
  </si>
  <si>
    <t>Visual arts organisation</t>
  </si>
  <si>
    <t>CREA-AV-WEB</t>
  </si>
  <si>
    <t>Web platform active in the audiovisual sector</t>
  </si>
  <si>
    <t>CULT-PLAT-CREA-SECTOR</t>
  </si>
  <si>
    <t>Web platform active in the creative sectors</t>
  </si>
  <si>
    <t>EPLUS-BODY-ACCRED</t>
  </si>
  <si>
    <t>Accreditation, certification or qualification body</t>
  </si>
  <si>
    <t>ProgSpecificOrgType_ERASMUS2027</t>
  </si>
  <si>
    <t>EPLUS-ASC-HEI</t>
  </si>
  <si>
    <t>Associations of Higher Education Institutions</t>
  </si>
  <si>
    <t>EPLUS-ASC-HEI-RECTORS</t>
  </si>
  <si>
    <t>Associations of Rectors of Higher Education Institutions/ Higher Education Institution Rector Conferences</t>
  </si>
  <si>
    <t>EPLUS-BODY-CONS</t>
  </si>
  <si>
    <t>Counselling body</t>
  </si>
  <si>
    <t>EPLUS-EURO-GROUP-COOP</t>
  </si>
  <si>
    <t>European grouping of territorial cooperation</t>
  </si>
  <si>
    <t>EPLUS-NFP-ENGO-YOUTH-EXCLSV</t>
  </si>
  <si>
    <t>European non-governmental organisation (ENGO) exclusively dedicated to youth</t>
  </si>
  <si>
    <t>EPLUS-NFP-ENGO-YOUTH-SECTION</t>
  </si>
  <si>
    <t>European non-governmental organisation (ENGO) having a broader scope but including a section dedicated to youth</t>
  </si>
  <si>
    <t>EPLUS-BODY-EUR-INT</t>
  </si>
  <si>
    <t>European or international public body</t>
  </si>
  <si>
    <t>EPLUS-NFP-ENGO-FET-NET</t>
  </si>
  <si>
    <t>EU-wide formal network</t>
  </si>
  <si>
    <t>EPLUS-NET-EU</t>
  </si>
  <si>
    <t>EU-wide network</t>
  </si>
  <si>
    <t>EPLUS-FOUND</t>
  </si>
  <si>
    <t>Foundation</t>
  </si>
  <si>
    <t>EPLUS-YOUTH-GROUP</t>
  </si>
  <si>
    <t>Group of young people active in youth work</t>
  </si>
  <si>
    <t>EPLUS-EDU-HEI</t>
  </si>
  <si>
    <t>Higher education institution (tertiary level)</t>
  </si>
  <si>
    <t>EPLUS-ENT-LARGE</t>
  </si>
  <si>
    <t>Large enterprise</t>
  </si>
  <si>
    <t>EPLUS-BODY-PUB-LOC</t>
  </si>
  <si>
    <t>Local Public body</t>
  </si>
  <si>
    <t>EPLUS-BODY-PUB-NAT</t>
  </si>
  <si>
    <t>National Public body</t>
  </si>
  <si>
    <t>EPLUS-YOUTH-COUNCIL</t>
  </si>
  <si>
    <t>National Youth Council</t>
  </si>
  <si>
    <t>EPLUS-NGO</t>
  </si>
  <si>
    <t>Non-governmental organisation/association</t>
  </si>
  <si>
    <t>EPLUS-SPORT-PARTIAL</t>
  </si>
  <si>
    <t>Organisation or association representing (parts of) the sport sector</t>
  </si>
  <si>
    <t>EPLUS-ASC-OTH-EDU</t>
  </si>
  <si>
    <t>Other associations active in Education and Training</t>
  </si>
  <si>
    <t>EPLUS-SERV-PROV</t>
  </si>
  <si>
    <t>Public service provider</t>
  </si>
  <si>
    <t>EPLUS-BODY-PUB-REG</t>
  </si>
  <si>
    <t>Regional Public body</t>
  </si>
  <si>
    <t>EPLUS-RES</t>
  </si>
  <si>
    <t>Research Institute/Centre</t>
  </si>
  <si>
    <t>EPLUS-EDU-ADULT</t>
  </si>
  <si>
    <t>School/Institute/Educational centre – Adult education</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</si>
  <si>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</si>
  <si>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</si>
  <si>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</si>
  <si>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</si>
  <si>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</si>
  <si>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</si>
  <si>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</si>
  <si>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</si>
  <si>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</si>
  <si>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</si>
  <si>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EPLUS-ENT-SME</t>
  </si>
  <si>
    <t>Small and medium sized enterprise</t>
  </si>
  <si>
    <t>EPLUS-SOCIAL-ENT</t>
  </si>
  <si>
    <t>Social enterprise</t>
  </si>
  <si>
    <t>EPLUS-SOCIAL</t>
  </si>
  <si>
    <t>Social partner or other representative of working life (chambers of commerce, trade union, trade association)</t>
  </si>
  <si>
    <t>EPLUS-SPORT-CLUB</t>
  </si>
  <si>
    <t>Sport club</t>
  </si>
  <si>
    <t>EPLUS-SPORT-FED</t>
  </si>
  <si>
    <t>Sport federation</t>
  </si>
  <si>
    <t>EPLUS-SPORT-LEAGUE</t>
  </si>
  <si>
    <t>Sport league</t>
  </si>
  <si>
    <t>EPLUS-ASC-STD</t>
  </si>
  <si>
    <t>Student associations</t>
  </si>
  <si>
    <t>EPLUS-ASC-TCH</t>
  </si>
  <si>
    <t>Teachers associations</t>
  </si>
  <si>
    <t>EPLUS-YOUTH-ORG</t>
  </si>
  <si>
    <t>ORGANISATION TYPES</t>
  </si>
  <si>
    <t>COMMON SIGNALETIC</t>
  </si>
  <si>
    <t>YesNo</t>
  </si>
  <si>
    <t>text</t>
  </si>
  <si>
    <t>TypesOfFields</t>
  </si>
  <si>
    <t>date</t>
  </si>
  <si>
    <t>table</t>
  </si>
  <si>
    <t>radiobuttons</t>
  </si>
  <si>
    <t>checkboxes</t>
  </si>
  <si>
    <t>SpecificPanel</t>
  </si>
  <si>
    <t>PanelTOG</t>
  </si>
  <si>
    <t>PanelCB</t>
  </si>
  <si>
    <t>PanelENGO</t>
  </si>
  <si>
    <t>Topics concerned</t>
  </si>
  <si>
    <t>Panels</t>
  </si>
  <si>
    <t>topic ERASMUS-YOUTH-2022-CB</t>
  </si>
  <si>
    <t>topic ERASMUS-YOUTH-2022-PCOOP-ENGO</t>
  </si>
  <si>
    <t>PanelName</t>
  </si>
  <si>
    <t>topics ERASMUS-YOUTH-2022-YOUTH-TOG-1 and ERASMUS-YOUTH-2022-YOUTH-TOG-2</t>
  </si>
  <si>
    <t>END OF FORM</t>
  </si>
  <si>
    <t>South Georgia and South Sandwich Islands (GS)</t>
  </si>
  <si>
    <t>Note: Please refer to the call, section 6 on 'eligibility' in relation to the information asked for below. Please also note that the points below will be checked at grant agreement stage if your application is selected for funding.</t>
  </si>
  <si>
    <t>ERASMUS-EDU-2022-CSC-OG</t>
  </si>
  <si>
    <t>PanelNGO</t>
  </si>
  <si>
    <t>For European NGOs, please confirm:</t>
  </si>
  <si>
    <t>My organisation is an European NGO:</t>
  </si>
  <si>
    <t xml:space="preserve">1. The network/national organisations/branches have a proven statutory link with the European body/secretariat; </t>
  </si>
  <si>
    <t xml:space="preserve">2. The network/national organisations/branches  active in the field of education and training; </t>
  </si>
  <si>
    <t>Please indicate the nature of the statutory link in the network:</t>
  </si>
  <si>
    <t>1. Legal bond</t>
  </si>
  <si>
    <t>2. Economic bond</t>
  </si>
  <si>
    <t>3. Memorandum of understanding/contract (no economic or legal bond)</t>
  </si>
  <si>
    <t>Please specify length of memorandum of understanding/contract:</t>
  </si>
  <si>
    <t>Limited in time</t>
  </si>
  <si>
    <t>If limited in time, end date (DD/MM/YYYY)</t>
  </si>
  <si>
    <t>IsLimitedInTime</t>
  </si>
  <si>
    <t>Is3Yes</t>
  </si>
  <si>
    <t>Please indicate the name of network members (at least 9) and their location (country and city).
The relevant geographical coverage is E+ Programme Countries.
First row should be completed by applicant organisation.</t>
  </si>
  <si>
    <t xml:space="preserve">X
X
</t>
  </si>
  <si>
    <t>Name of Network members/Organisations/Members/Branches of the OG Applicant (ORGA_MEMBERS_BRANCHES)</t>
  </si>
  <si>
    <t>City</t>
  </si>
  <si>
    <t>Col1</t>
  </si>
  <si>
    <t>Name of network</t>
  </si>
  <si>
    <t>Please, indicate the number of organisations in your network</t>
  </si>
  <si>
    <t>Education level</t>
  </si>
  <si>
    <t>Which field(s) of education will mainly benefit from your project activities /outcomes?</t>
  </si>
  <si>
    <t>School education</t>
  </si>
  <si>
    <t>Higher education</t>
  </si>
  <si>
    <t>Adult education</t>
  </si>
  <si>
    <t>Vocational training</t>
  </si>
  <si>
    <t>Youth</t>
  </si>
  <si>
    <t>field of education has</t>
  </si>
  <si>
    <t>field of education have</t>
  </si>
  <si>
    <t>Please indicate which E+ horizontal priorities your organisation and network are active in?</t>
  </si>
  <si>
    <t>Please indicate which specific priorities in the field of education and training your organisation and network are active in?</t>
  </si>
  <si>
    <t>Promoting inclusive education for all through targeted actions focused on the implementation of the priorities set in the Council Recommendation on Common values, Inclusive Education and the European Dimension of Teaching and of the Inclusion and gender equality axes of the European Education Area.</t>
  </si>
  <si>
    <t xml:space="preserve">Enhancing the acquisition by all citizens of a wide set of (key) competences, </t>
  </si>
  <si>
    <t xml:space="preserve">Supporting teachers, staff and leaders of education and training institutions </t>
  </si>
  <si>
    <t xml:space="preserve">Promoting excellence and innovation, through formal, non-formal and informal learning and through learner-centred provision of basic and key competences. A specific attention should be given to the Digital Action Plan.  </t>
  </si>
  <si>
    <t>Activity domains</t>
  </si>
  <si>
    <t>Please indicate below the activity domains that are addressed by this proposal</t>
  </si>
  <si>
    <t>EU Citizenship, EU awareness and Democracy</t>
  </si>
  <si>
    <t>ICT - new technologies - digital competences</t>
  </si>
  <si>
    <t>Creativity and culture</t>
  </si>
  <si>
    <t>Disabilities - special needs</t>
  </si>
  <si>
    <t>Access for disadvantaged</t>
  </si>
  <si>
    <t>Early School Leaving / combating failure in education</t>
  </si>
  <si>
    <t>Economic and financial affairs (incl. funding issues)</t>
  </si>
  <si>
    <t>Social dialogue</t>
  </si>
  <si>
    <t>Labour market issues incl. career guidance / youth unemployment</t>
  </si>
  <si>
    <t>Energy and resources</t>
  </si>
  <si>
    <t>Enterprise, industry and SMEs (incl. entrepreneurship)</t>
  </si>
  <si>
    <t>Environment and climate change</t>
  </si>
  <si>
    <t>Ethics, religion and philosophy (incl. Inter-religious dialogue)</t>
  </si>
  <si>
    <t>Gender equality / equal opportunities</t>
  </si>
  <si>
    <t>Health and wellbeing</t>
  </si>
  <si>
    <t>Home and justice affairs (human rights &amp; rule of law)</t>
  </si>
  <si>
    <t>Inclusion - equity</t>
  </si>
  <si>
    <t>Intercultural/intergenerational education and (lifelong)learning</t>
  </si>
  <si>
    <t>International cooperation, international relations, development cooperation</t>
  </si>
  <si>
    <t>Key Competences (incl. mathematics and literacy) - basic skills</t>
  </si>
  <si>
    <t>Natural sciences</t>
  </si>
  <si>
    <t>New innovative curricula/educational methods/development of training courses</t>
  </si>
  <si>
    <t>Overcoming skills mismatches (basic/transversal)</t>
  </si>
  <si>
    <t>Pedagogy and didactics</t>
  </si>
  <si>
    <t>Quality and Relevance of Higher Education in Partner Countries</t>
  </si>
  <si>
    <t>Quality Assurance</t>
  </si>
  <si>
    <t>Quality Improvement Institutions and/or methods (incl. school development)</t>
  </si>
  <si>
    <t>Reaching the policy level/dialogue with decision makers</t>
  </si>
  <si>
    <t>Recognition (non-formal and informal learning/credits)</t>
  </si>
  <si>
    <t>Regional dimension and cooperation</t>
  </si>
  <si>
    <t>Research and innovation</t>
  </si>
  <si>
    <t>Romas and/or other minorities</t>
  </si>
  <si>
    <t>Rural development and urbanisation</t>
  </si>
  <si>
    <t>Teaching and learning of foreign languages</t>
  </si>
  <si>
    <t>Recognition, transparency, certification</t>
  </si>
  <si>
    <t>Transport and mobility</t>
  </si>
  <si>
    <t xml:space="preserve">Youth (Participation, Youth Work, Youth Policy) </t>
  </si>
  <si>
    <t>Open and distance learning</t>
  </si>
  <si>
    <t>Post-conflict/post-disaster rehabilitation</t>
  </si>
  <si>
    <t>Entrepreneurial learning - entrepreneurship education</t>
  </si>
  <si>
    <t>Combat violence and tackle racism, discrimination and intolerance in sport</t>
  </si>
  <si>
    <t>Healthy lifestyle, active ageing</t>
  </si>
  <si>
    <t>Sustainable financing in sports, dual careers involving sports, good governance</t>
  </si>
  <si>
    <t>Grassroots sports</t>
  </si>
  <si>
    <t>Encourage social inclusion and equal opportunities in sport</t>
  </si>
  <si>
    <t>For EU-wide networks</t>
  </si>
  <si>
    <t xml:space="preserve">An EU-wide network is an umbrella organisation of European non‑governmental organisations (ENGOs as defined in category 1). The specificity of such a EU‑wide network is that its members are themselves NGOs at European level. A European umbrella organisation thus represents a very large number of European stakeholders and covers a wide range of policy domains. </t>
  </si>
  <si>
    <t>X
X
X</t>
  </si>
  <si>
    <t>Formal network:</t>
  </si>
  <si>
    <t>Please confirm that your network is:</t>
  </si>
  <si>
    <t>Composed of legally autonomous ENGOs as defined in category 1 and be active in the implementation of the Strategic Framework for European cooperation in Education and Training;</t>
  </si>
  <si>
    <t>ü</t>
  </si>
  <si>
    <r>
      <t xml:space="preserve">Fulfils the </t>
    </r>
    <r>
      <rPr>
        <b/>
        <sz val="11"/>
        <color theme="1"/>
        <rFont val="Arial"/>
        <family val="2"/>
      </rPr>
      <t>three</t>
    </r>
    <r>
      <rPr>
        <sz val="11"/>
        <color theme="1"/>
        <rFont val="Arial"/>
        <family val="2"/>
      </rPr>
      <t xml:space="preserve"> following requirements : </t>
    </r>
  </si>
  <si>
    <t>represents more than one major stakeholder group – such as: learners (at all levels of education and training), the teaching profession, (including teachers, trainers and school leaders), parents, etc;</t>
  </si>
  <si>
    <t xml:space="preserve">a) </t>
  </si>
  <si>
    <t xml:space="preserve">b) </t>
  </si>
  <si>
    <t>is active in all the following sectors:  early childhood education and care, school education, higher education, VET and adult learning;</t>
  </si>
  <si>
    <t>and</t>
  </si>
  <si>
    <t xml:space="preserve">c) </t>
  </si>
  <si>
    <t xml:space="preserve">is active in more than one major cross-sector area (such as citizenship education, ICT education, language learning, entrepreneurship education, etc.) involving one or more representative stakeholder groups as described above; </t>
  </si>
  <si>
    <r>
      <t xml:space="preserve">Is </t>
    </r>
    <r>
      <rPr>
        <i/>
        <sz val="11"/>
        <color theme="1"/>
        <rFont val="Arial"/>
        <family val="2"/>
      </rPr>
      <t>formally</t>
    </r>
    <r>
      <rPr>
        <sz val="11"/>
        <color theme="1"/>
        <rFont val="Arial"/>
        <family val="2"/>
      </rPr>
      <t xml:space="preserve"> established, i.e. have legal personality and have been legally registered for at least two years in an Eligible country on the date of submission of the application (applicants must submit a copy of the applicant's organisation's articles of association and official certificate of registration);</t>
    </r>
  </si>
  <si>
    <r>
      <t xml:space="preserve">Has a minimum of </t>
    </r>
    <r>
      <rPr>
        <b/>
        <sz val="11"/>
        <color theme="1"/>
        <rFont val="Arial"/>
        <family val="2"/>
      </rPr>
      <t>20 member organisations</t>
    </r>
    <r>
      <rPr>
        <sz val="11"/>
        <color theme="1"/>
        <rFont val="Arial"/>
        <family val="2"/>
      </rPr>
      <t xml:space="preserve"> (ENGOs as defined above);</t>
    </r>
  </si>
  <si>
    <t xml:space="preserve">Is independent of public authorities, of political parties and commercial organisations; </t>
  </si>
  <si>
    <t xml:space="preserve">Have at least one salaried member of staff (full-time equivalent). </t>
  </si>
  <si>
    <t>Activity domains has</t>
  </si>
  <si>
    <t>Activity domains have</t>
  </si>
  <si>
    <t>Password = PartC</t>
  </si>
  <si>
    <t>Your network</t>
  </si>
  <si>
    <t>Please confirm that your organisation has been legally established for at least one year in an EU Member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</si>
</sst>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rgb="FFFA7D00"/>
      <name val="Calibri"/>
      <family val="2"/>
      <scheme val="minor"/>
    </font>
    <font>
      <sz val="11"/>
      <color theme="0"/>
      <name val="Calibri"/>
      <family val="2"/>
      <scheme val="minor"/>
    </font>
    <font>
      <sz val="11"/>
      <color theme="1"/>
      <name val="Arial"/>
      <family val="2"/>
    </font>
    <font>
      <i/>
      <sz val="11"/>
      <color theme="1"/>
      <name val="Arial"/>
      <family val="2"/>
    </font>
    <font>
      <b/>
      <sz val="11"/>
      <color theme="1"/>
      <name val="Arial"/>
      <family val="2"/>
    </font>
    <font>
      <sz val="25"/>
      <color theme="1"/>
      <name val="Arial"/>
      <family val="2"/>
    </font>
    <font>
      <sz val="11"/>
      <color theme="0"/>
      <name val="Arial"/>
      <family val="2"/>
    </font>
    <font>
      <sz val="11"/>
      <color rgb="FFFF0000"/>
      <name val="Arial"/>
      <family val="2"/>
    </font>
    <font>
      <i/>
      <sz val="11"/>
      <color rgb="FFFF0000"/>
      <name val="Arial"/>
      <family val="2"/>
    </font>
    <font>
      <sz val="11"/>
      <color theme="1"/>
      <name val="Wingdings"/>
      <charset val="2"/>
    </font>
    <font>
      <sz val="9"/>
      <color indexed="81"/>
      <name val="Tahoma"/>
      <family val="2"/>
    </font>
    <font>
      <b/>
      <sz val="9"/>
      <color indexed="81"/>
      <name val="Tahoma"/>
      <family val="2"/>
    </font>
    <font>
      <b/>
      <sz val="11"/>
      <color rgb="FFFA7D00"/>
      <name val="Arial"/>
      <family val="2"/>
    </font>
    <font>
      <sz val="20"/>
      <color rgb="FF006100"/>
      <name val="Arial"/>
      <family val="2"/>
    </font>
    <font>
      <sz val="11"/>
      <color rgb="FF9C6500"/>
      <name val="Arial"/>
      <family val="2"/>
    </font>
    <font>
      <b/>
      <sz val="11"/>
      <color theme="0"/>
      <name val="Arial"/>
      <family val="2"/>
    </font>
    <font>
      <sz val="11"/>
      <color rgb="FFFA7D00"/>
      <name val="Arial"/>
      <family val="2"/>
    </font>
    <font>
      <b/>
      <sz val="20"/>
      <color theme="1"/>
      <name val="Arial"/>
      <family val="2"/>
    </font>
    <font>
      <b/>
      <sz val="15"/>
      <color theme="1"/>
      <name val="Arial"/>
      <family val="2"/>
    </font>
    <font>
      <sz val="8"/>
      <color theme="1"/>
      <name val="Arial"/>
      <family val="2"/>
    </font>
    <font>
      <i/>
      <sz val="8"/>
      <color theme="0" tint="-0.34998626667073579"/>
      <name val="Arial"/>
      <family val="2"/>
    </font>
    <font>
      <b/>
      <sz val="8"/>
      <color theme="0"/>
      <name val="Arial"/>
      <family val="2"/>
    </font>
    <font>
      <i/>
      <sz val="8"/>
      <color rgb="FFFFFF00"/>
      <name val="Arial"/>
      <family val="2"/>
    </font>
    <font>
      <sz val="8"/>
      <color rgb="FFFFFF00"/>
      <name val="Arial"/>
      <family val="2"/>
    </font>
    <font>
      <sz val="11"/>
      <color theme="4"/>
      <name val="Arial"/>
      <family val="2"/>
    </font>
    <font>
      <sz val="40"/>
      <color rgb="FFFFFF00"/>
      <name val="Arial Black"/>
      <family val="2"/>
    </font>
    <font>
      <sz val="11"/>
      <color rgb="FFFF0000"/>
      <name val="Webdings"/>
      <family val="1"/>
      <charset val="2"/>
    </font>
    <font>
      <i/>
      <sz val="11"/>
      <name val="Arial"/>
      <family val="2"/>
    </font>
  </fonts>
  <fills count="18">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theme="7" tint="0.79998168889431442"/>
        <bgColor theme="7" tint="0.79998168889431442"/>
      </patternFill>
    </fill>
    <fill>
      <patternFill patternType="solid">
        <fgColor theme="7"/>
        <bgColor theme="7"/>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7030A0"/>
        <bgColor indexed="64"/>
      </patternFill>
    </fill>
    <fill>
      <patternFill patternType="solid">
        <fgColor rgb="FFEAEAEA"/>
        <bgColor indexed="64"/>
      </patternFill>
    </fill>
    <fill>
      <patternFill patternType="solid">
        <fgColor theme="0"/>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auto="1"/>
      </right>
      <top/>
      <bottom/>
      <diagonal/>
    </border>
    <border>
      <left/>
      <right/>
      <top/>
      <bottom style="thin">
        <color theme="7" tint="0.39997558519241921"/>
      </bottom>
      <diagonal/>
    </border>
    <border>
      <left/>
      <right/>
      <top style="thin">
        <color theme="7" tint="0.39997558519241921"/>
      </top>
      <bottom/>
      <diagonal/>
    </border>
    <border>
      <left/>
      <right/>
      <top style="medium">
        <color theme="0" tint="-0.24994659260841701"/>
      </top>
      <bottom style="medium">
        <color theme="0" tint="-0.24994659260841701"/>
      </bottom>
      <diagonal/>
    </border>
    <border>
      <left style="thin">
        <color rgb="FF7F7F7F"/>
      </left>
      <right/>
      <top style="thin">
        <color rgb="FF7F7F7F"/>
      </top>
      <bottom style="thin">
        <color rgb="FF7F7F7F"/>
      </bottom>
      <diagonal/>
    </border>
    <border>
      <left style="thin">
        <color theme="6"/>
      </left>
      <right style="thin">
        <color theme="6"/>
      </right>
      <top style="thin">
        <color theme="6"/>
      </top>
      <bottom style="thin">
        <color theme="6"/>
      </bottom>
      <diagonal/>
    </border>
    <border>
      <left/>
      <right style="medium">
        <color auto="1"/>
      </right>
      <top/>
      <bottom/>
      <diagonal/>
    </border>
    <border>
      <left style="thick">
        <color auto="1"/>
      </left>
      <right/>
      <top/>
      <bottom style="thick">
        <color auto="1"/>
      </bottom>
      <diagonal/>
    </border>
    <border>
      <left/>
      <right/>
      <top style="medium">
        <color theme="0" tint="-0.24994659260841701"/>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5" borderId="0" applyNumberFormat="0" applyBorder="0" applyAlignment="0" applyProtection="0"/>
    <xf numFmtId="0" fontId="1" fillId="6" borderId="0" applyNumberFormat="0" applyBorder="0" applyAlignment="0" applyProtection="0"/>
  </cellStyleXfs>
  <cellXfs count="140">
    <xf numFmtId="0" fontId="0" fillId="0" borderId="0" xfId="0"/>
    <xf numFmtId="0" fontId="6" fillId="0" borderId="0" xfId="0" applyFont="1"/>
    <xf numFmtId="0" fontId="6" fillId="9" borderId="0" xfId="0" applyFont="1" applyFill="1"/>
    <xf numFmtId="0" fontId="6" fillId="0" borderId="0" xfId="0" applyFont="1" applyBorder="1"/>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6" fillId="0" borderId="17" xfId="0" applyFont="1" applyBorder="1"/>
    <xf numFmtId="0" fontId="7" fillId="0" borderId="15" xfId="0" applyFont="1" applyBorder="1" applyAlignment="1"/>
    <xf numFmtId="0" fontId="10" fillId="0" borderId="0" xfId="0" applyFont="1"/>
    <xf numFmtId="0" fontId="6" fillId="0" borderId="0" xfId="0" applyFont="1" applyAlignment="1"/>
    <xf numFmtId="0" fontId="10" fillId="0" borderId="0" xfId="0" applyFont="1" applyAlignment="1">
      <alignment wrapText="1"/>
    </xf>
    <xf numFmtId="0" fontId="7" fillId="0" borderId="18" xfId="0" applyFont="1" applyBorder="1" applyAlignment="1"/>
    <xf numFmtId="0" fontId="10" fillId="0" borderId="0" xfId="0" applyFont="1" applyBorder="1" applyAlignment="1">
      <alignment wrapText="1"/>
    </xf>
    <xf numFmtId="0" fontId="6" fillId="10" borderId="27" xfId="0" applyFont="1" applyFill="1" applyBorder="1" applyAlignment="1">
      <alignment horizontal="left"/>
    </xf>
    <xf numFmtId="0" fontId="6" fillId="0" borderId="14" xfId="0" applyFont="1" applyBorder="1" applyAlignment="1">
      <alignment horizontal="right" vertical="center"/>
    </xf>
    <xf numFmtId="0" fontId="6" fillId="0" borderId="16" xfId="0" applyFont="1" applyBorder="1" applyAlignment="1">
      <alignment horizontal="right" vertical="center"/>
    </xf>
    <xf numFmtId="0" fontId="6" fillId="0" borderId="11" xfId="0" applyFont="1" applyBorder="1" applyAlignment="1">
      <alignment horizontal="right" vertical="center"/>
    </xf>
    <xf numFmtId="0" fontId="17" fillId="2" borderId="7" xfId="1" applyFont="1" applyBorder="1" applyAlignment="1">
      <alignment horizontal="center" vertical="center"/>
    </xf>
    <xf numFmtId="0" fontId="8" fillId="0" borderId="0" xfId="0" applyFont="1" applyAlignment="1"/>
    <xf numFmtId="0" fontId="8" fillId="0" borderId="0" xfId="0" applyFont="1" applyFill="1" applyBorder="1" applyAlignment="1">
      <alignment horizontal="left"/>
    </xf>
    <xf numFmtId="0" fontId="19" fillId="5" borderId="5" xfId="4" applyFont="1" applyBorder="1"/>
    <xf numFmtId="0" fontId="8" fillId="0" borderId="0" xfId="0" applyFont="1" applyBorder="1" applyAlignment="1"/>
    <xf numFmtId="0" fontId="10" fillId="0" borderId="5" xfId="0" applyFont="1" applyFill="1" applyBorder="1" applyAlignment="1">
      <alignment horizontal="left" vertical="center"/>
    </xf>
    <xf numFmtId="0" fontId="6" fillId="0" borderId="5" xfId="0" applyFont="1" applyFill="1" applyBorder="1" applyAlignment="1">
      <alignment horizontal="left" vertical="center"/>
    </xf>
    <xf numFmtId="0" fontId="11" fillId="9" borderId="28" xfId="0" applyFont="1" applyFill="1" applyBorder="1" applyAlignment="1">
      <alignment horizontal="center" vertical="center"/>
    </xf>
    <xf numFmtId="0" fontId="6" fillId="0" borderId="0" xfId="0" applyFont="1" applyAlignment="1">
      <alignment horizontal="left"/>
    </xf>
    <xf numFmtId="0" fontId="23" fillId="0" borderId="0" xfId="0" applyFont="1"/>
    <xf numFmtId="0" fontId="23" fillId="9" borderId="0" xfId="0" applyFont="1" applyFill="1"/>
    <xf numFmtId="0" fontId="23" fillId="0" borderId="0" xfId="0" applyFont="1" applyAlignment="1">
      <alignment horizontal="center"/>
    </xf>
    <xf numFmtId="0" fontId="23" fillId="0" borderId="0" xfId="0" applyFont="1" applyAlignment="1"/>
    <xf numFmtId="0" fontId="24" fillId="0" borderId="0" xfId="0" applyFont="1"/>
    <xf numFmtId="0" fontId="25" fillId="8" borderId="0" xfId="0" applyFont="1" applyFill="1" applyBorder="1"/>
    <xf numFmtId="0" fontId="25" fillId="8" borderId="23" xfId="0" applyFont="1" applyFill="1" applyBorder="1"/>
    <xf numFmtId="0" fontId="23" fillId="7" borderId="24" xfId="0" applyFont="1" applyFill="1" applyBorder="1"/>
    <xf numFmtId="0" fontId="23" fillId="7" borderId="0" xfId="0" applyFont="1" applyFill="1" applyBorder="1"/>
    <xf numFmtId="0" fontId="26" fillId="15" borderId="0" xfId="0" applyFont="1" applyFill="1"/>
    <xf numFmtId="0" fontId="27" fillId="15" borderId="0" xfId="0" applyFont="1" applyFill="1"/>
    <xf numFmtId="0" fontId="16" fillId="4" borderId="26" xfId="3" applyFont="1" applyBorder="1" applyAlignment="1">
      <alignment horizontal="center" vertical="center"/>
    </xf>
    <xf numFmtId="0" fontId="18" fillId="3" borderId="5" xfId="2" applyFont="1" applyBorder="1" applyAlignment="1">
      <alignment horizontal="center" vertical="center"/>
    </xf>
    <xf numFmtId="0" fontId="6" fillId="12" borderId="5" xfId="0" applyFont="1" applyFill="1" applyBorder="1" applyAlignment="1">
      <alignment horizontal="left" vertical="center"/>
    </xf>
    <xf numFmtId="0" fontId="6" fillId="0" borderId="0" xfId="0" applyFont="1" applyAlignment="1">
      <alignment horizontal="left" vertical="center" wrapText="1"/>
    </xf>
    <xf numFmtId="0" fontId="10" fillId="0" borderId="0" xfId="0" applyFont="1" applyFill="1" applyAlignment="1">
      <alignment horizontal="center" vertical="center"/>
    </xf>
    <xf numFmtId="0" fontId="10"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13" borderId="6" xfId="0" applyFont="1" applyFill="1" applyBorder="1" applyAlignment="1">
      <alignment horizontal="center" vertical="center"/>
    </xf>
    <xf numFmtId="0" fontId="19" fillId="5" borderId="5" xfId="4" applyFont="1" applyBorder="1" applyAlignment="1">
      <alignment horizontal="center" vertical="center"/>
    </xf>
    <xf numFmtId="0" fontId="18" fillId="3" borderId="0" xfId="2" applyFont="1" applyAlignment="1">
      <alignment horizontal="center" vertical="center"/>
    </xf>
    <xf numFmtId="0" fontId="20" fillId="4" borderId="5" xfId="3" applyFont="1" applyBorder="1" applyAlignment="1">
      <alignment horizontal="center" vertical="center"/>
    </xf>
    <xf numFmtId="0" fontId="16" fillId="4" borderId="5" xfId="3" applyFont="1" applyBorder="1" applyAlignment="1">
      <alignment horizontal="center" vertical="center"/>
    </xf>
    <xf numFmtId="0" fontId="6" fillId="0" borderId="0" xfId="0" applyFont="1" applyAlignment="1">
      <alignment horizontal="left" vertical="center"/>
    </xf>
    <xf numFmtId="0" fontId="10" fillId="9" borderId="0" xfId="0" applyFont="1" applyFill="1" applyAlignment="1">
      <alignment horizontal="center" vertical="center"/>
    </xf>
    <xf numFmtId="0" fontId="6" fillId="9" borderId="0" xfId="0" applyFont="1" applyFill="1" applyAlignment="1">
      <alignment horizontal="center" vertical="center"/>
    </xf>
    <xf numFmtId="0" fontId="16" fillId="4" borderId="1" xfId="3" applyFont="1" applyAlignment="1">
      <alignment horizontal="center" vertical="center"/>
    </xf>
    <xf numFmtId="0" fontId="6" fillId="0" borderId="0" xfId="0" quotePrefix="1" applyFont="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9" borderId="0" xfId="0" applyFont="1" applyFill="1" applyBorder="1" applyAlignment="1">
      <alignment horizontal="center" vertical="center"/>
    </xf>
    <xf numFmtId="0" fontId="8" fillId="6" borderId="0" xfId="5" applyFont="1" applyAlignment="1">
      <alignment horizontal="center" vertical="center"/>
    </xf>
    <xf numFmtId="0" fontId="6" fillId="6" borderId="0" xfId="5" applyFont="1" applyAlignment="1">
      <alignment horizontal="center" vertical="center"/>
    </xf>
    <xf numFmtId="0" fontId="10" fillId="12" borderId="5" xfId="0" applyFont="1" applyFill="1" applyBorder="1" applyAlignment="1">
      <alignment horizontal="left" vertical="center"/>
    </xf>
    <xf numFmtId="0" fontId="10" fillId="0" borderId="0" xfId="0" applyFont="1" applyAlignment="1">
      <alignment horizontal="left" vertical="center"/>
    </xf>
    <xf numFmtId="0" fontId="6" fillId="0" borderId="0" xfId="0" applyFont="1" applyBorder="1" applyAlignment="1">
      <alignment horizontal="left" vertical="center"/>
    </xf>
    <xf numFmtId="0" fontId="6" fillId="16" borderId="2" xfId="0" applyFont="1" applyFill="1" applyBorder="1"/>
    <xf numFmtId="0" fontId="6" fillId="16" borderId="3" xfId="0" applyFont="1" applyFill="1" applyBorder="1"/>
    <xf numFmtId="0" fontId="6" fillId="16" borderId="4" xfId="0" applyFont="1" applyFill="1" applyBorder="1"/>
    <xf numFmtId="0" fontId="6" fillId="16" borderId="19" xfId="0" applyFont="1" applyFill="1" applyBorder="1"/>
    <xf numFmtId="0" fontId="6" fillId="16" borderId="0" xfId="0" applyFont="1" applyFill="1"/>
    <xf numFmtId="0" fontId="6" fillId="16" borderId="22" xfId="0" applyFont="1" applyFill="1" applyBorder="1"/>
    <xf numFmtId="0" fontId="6" fillId="16" borderId="25" xfId="0" applyFont="1" applyFill="1" applyBorder="1" applyAlignment="1">
      <alignment horizontal="right" vertical="center"/>
    </xf>
    <xf numFmtId="0" fontId="6" fillId="16" borderId="25" xfId="0" applyFont="1" applyFill="1" applyBorder="1"/>
    <xf numFmtId="0" fontId="7" fillId="16" borderId="25" xfId="0" applyFont="1" applyFill="1" applyBorder="1" applyAlignment="1"/>
    <xf numFmtId="0" fontId="23" fillId="0" borderId="0" xfId="0" applyFont="1" applyAlignment="1">
      <alignment horizontal="left"/>
    </xf>
    <xf numFmtId="0" fontId="12" fillId="0" borderId="0" xfId="0" applyFont="1" applyBorder="1" applyAlignment="1">
      <alignment horizontal="right"/>
    </xf>
    <xf numFmtId="0" fontId="6" fillId="16" borderId="29" xfId="0" applyFont="1" applyFill="1" applyBorder="1"/>
    <xf numFmtId="0" fontId="6" fillId="16" borderId="30" xfId="0" applyFont="1" applyFill="1" applyBorder="1" applyAlignment="1">
      <alignment horizontal="right" vertical="center"/>
    </xf>
    <xf numFmtId="0" fontId="6" fillId="16" borderId="30" xfId="0" applyFont="1" applyFill="1" applyBorder="1"/>
    <xf numFmtId="0" fontId="7" fillId="16" borderId="30" xfId="0" applyFont="1" applyFill="1" applyBorder="1" applyAlignment="1"/>
    <xf numFmtId="0" fontId="6" fillId="16" borderId="31" xfId="0" applyFont="1" applyFill="1" applyBorder="1"/>
    <xf numFmtId="0" fontId="6" fillId="9" borderId="5" xfId="0" applyFont="1" applyFill="1" applyBorder="1" applyAlignment="1">
      <alignment horizontal="left" vertical="center"/>
    </xf>
    <xf numFmtId="0" fontId="6" fillId="9" borderId="0" xfId="0" applyFont="1" applyFill="1" applyAlignment="1">
      <alignment horizontal="left" vertical="center"/>
    </xf>
    <xf numFmtId="0" fontId="6" fillId="9" borderId="0" xfId="0" applyFont="1" applyFill="1" applyAlignment="1">
      <alignment wrapText="1"/>
    </xf>
    <xf numFmtId="0" fontId="6" fillId="17" borderId="11" xfId="0" applyFont="1" applyFill="1" applyBorder="1"/>
    <xf numFmtId="0" fontId="6" fillId="17" borderId="12" xfId="0" applyFont="1" applyFill="1" applyBorder="1"/>
    <xf numFmtId="0" fontId="6" fillId="17" borderId="13" xfId="0" applyFont="1" applyFill="1" applyBorder="1"/>
    <xf numFmtId="0" fontId="6" fillId="17" borderId="14" xfId="0" applyFont="1" applyFill="1" applyBorder="1"/>
    <xf numFmtId="0" fontId="6" fillId="17" borderId="15" xfId="0" applyFont="1" applyFill="1" applyBorder="1"/>
    <xf numFmtId="0" fontId="6" fillId="17" borderId="16" xfId="0" applyFont="1" applyFill="1" applyBorder="1"/>
    <xf numFmtId="0" fontId="6" fillId="17" borderId="17" xfId="0" applyFont="1" applyFill="1" applyBorder="1"/>
    <xf numFmtId="0" fontId="6" fillId="17" borderId="18" xfId="0" applyFont="1" applyFill="1" applyBorder="1"/>
    <xf numFmtId="0" fontId="6" fillId="17" borderId="0" xfId="0" applyFont="1" applyFill="1" applyBorder="1" applyAlignment="1">
      <alignment horizontal="left" wrapText="1"/>
    </xf>
    <xf numFmtId="0" fontId="30" fillId="0" borderId="15" xfId="0" applyFont="1" applyBorder="1" applyAlignment="1">
      <alignment horizontal="center"/>
    </xf>
    <xf numFmtId="0" fontId="0" fillId="17" borderId="0" xfId="0" applyFill="1"/>
    <xf numFmtId="0" fontId="8" fillId="0" borderId="0" xfId="0" quotePrefix="1" applyFont="1" applyBorder="1" applyAlignment="1"/>
    <xf numFmtId="0" fontId="16" fillId="4" borderId="0" xfId="3" applyFont="1" applyBorder="1" applyAlignment="1">
      <alignment horizontal="center" vertical="center"/>
    </xf>
    <xf numFmtId="0" fontId="18" fillId="3" borderId="0" xfId="2" applyFont="1" applyBorder="1" applyAlignment="1">
      <alignment horizontal="center" vertical="center"/>
    </xf>
    <xf numFmtId="0" fontId="8" fillId="17" borderId="0" xfId="0" applyFont="1" applyFill="1" applyBorder="1" applyAlignment="1">
      <alignment horizontal="left"/>
    </xf>
    <xf numFmtId="0" fontId="31" fillId="0" borderId="0" xfId="0" applyFont="1" applyBorder="1" applyAlignment="1"/>
    <xf numFmtId="0" fontId="6" fillId="0" borderId="0" xfId="0" applyFont="1" applyAlignment="1">
      <alignment wrapText="1"/>
    </xf>
    <xf numFmtId="0" fontId="6" fillId="0" borderId="0" xfId="0" quotePrefix="1" applyFont="1" applyAlignment="1">
      <alignment wrapText="1"/>
    </xf>
    <xf numFmtId="0" fontId="19" fillId="5" borderId="32" xfId="4" applyFont="1" applyBorder="1" applyAlignment="1">
      <alignment horizontal="center" wrapText="1"/>
    </xf>
    <xf numFmtId="0" fontId="19" fillId="5" borderId="32" xfId="4" applyFont="1" applyBorder="1"/>
    <xf numFmtId="0" fontId="6" fillId="17" borderId="6" xfId="0" applyFont="1" applyFill="1" applyBorder="1" applyAlignment="1">
      <alignment horizontal="center"/>
    </xf>
    <xf numFmtId="0" fontId="6" fillId="10" borderId="27" xfId="0" applyFont="1" applyFill="1" applyBorder="1" applyAlignment="1" applyProtection="1">
      <alignment horizontal="center" vertical="center"/>
      <protection locked="0"/>
    </xf>
    <xf numFmtId="0" fontId="6" fillId="13" borderId="6" xfId="0" applyFont="1" applyFill="1" applyBorder="1" applyProtection="1">
      <protection locked="0"/>
    </xf>
    <xf numFmtId="0" fontId="6" fillId="13" borderId="6" xfId="0" applyFont="1" applyFill="1" applyBorder="1" applyAlignment="1" applyProtection="1">
      <alignment horizontal="right"/>
      <protection locked="0"/>
    </xf>
    <xf numFmtId="164" fontId="6" fillId="10" borderId="27" xfId="0" applyNumberFormat="1" applyFont="1" applyFill="1" applyBorder="1" applyAlignment="1" applyProtection="1">
      <alignment horizontal="center" vertical="center"/>
      <protection locked="0"/>
    </xf>
    <xf numFmtId="49" fontId="6" fillId="0" borderId="0" xfId="0" applyNumberFormat="1" applyFont="1" applyAlignment="1">
      <alignment horizontal="left"/>
    </xf>
    <xf numFmtId="0" fontId="13" fillId="0" borderId="14" xfId="0" applyFont="1" applyBorder="1" applyAlignment="1">
      <alignment horizontal="center" vertical="center"/>
    </xf>
    <xf numFmtId="0" fontId="6" fillId="0" borderId="0" xfId="0" applyFont="1" applyAlignment="1">
      <alignment horizontal="right" vertical="center"/>
    </xf>
    <xf numFmtId="0" fontId="13" fillId="0" borderId="0" xfId="0" applyFont="1" applyAlignment="1" applyProtection="1">
      <alignment horizontal="center" vertical="center"/>
      <protection locked="0"/>
    </xf>
    <xf numFmtId="0" fontId="8" fillId="0" borderId="0" xfId="0" applyFont="1" applyAlignment="1">
      <alignment horizontal="center" vertical="center"/>
    </xf>
    <xf numFmtId="0" fontId="6" fillId="17" borderId="6" xfId="0" applyFont="1" applyFill="1" applyBorder="1" applyAlignment="1">
      <alignment horizontal="left"/>
    </xf>
    <xf numFmtId="0" fontId="6" fillId="17" borderId="6" xfId="0" applyFont="1" applyFill="1" applyBorder="1" applyAlignment="1" applyProtection="1">
      <alignment horizontal="left"/>
      <protection locked="0"/>
    </xf>
    <xf numFmtId="0" fontId="6" fillId="17" borderId="6" xfId="0" applyFont="1" applyFill="1" applyBorder="1" applyAlignment="1">
      <alignment horizontal="right"/>
    </xf>
    <xf numFmtId="0" fontId="6" fillId="17" borderId="6" xfId="0" applyFont="1" applyFill="1" applyBorder="1" applyAlignment="1" applyProtection="1">
      <alignment horizontal="right"/>
      <protection locked="0"/>
    </xf>
    <xf numFmtId="0" fontId="16" fillId="4" borderId="1" xfId="3" applyFont="1" applyAlignment="1">
      <alignment horizontal="center" vertical="center"/>
    </xf>
    <xf numFmtId="0" fontId="6" fillId="0" borderId="0" xfId="0" applyFont="1" applyAlignment="1">
      <alignment horizontal="left" wrapText="1"/>
    </xf>
    <xf numFmtId="0" fontId="12" fillId="0" borderId="0" xfId="0" applyFont="1" applyBorder="1" applyAlignment="1">
      <alignment horizontal="right"/>
    </xf>
    <xf numFmtId="0" fontId="8" fillId="0" borderId="0" xfId="0" applyFont="1" applyFill="1" applyBorder="1" applyAlignment="1">
      <alignment horizontal="left"/>
    </xf>
    <xf numFmtId="0" fontId="6" fillId="0" borderId="0" xfId="0" applyFont="1" applyFill="1" applyBorder="1" applyAlignment="1">
      <alignment horizontal="left" wrapText="1"/>
    </xf>
    <xf numFmtId="0" fontId="8" fillId="0" borderId="0" xfId="0" applyFont="1" applyAlignment="1">
      <alignment horizontal="left" wrapText="1"/>
    </xf>
    <xf numFmtId="0" fontId="31" fillId="0" borderId="0" xfId="0" applyFont="1" applyBorder="1" applyAlignment="1">
      <alignment horizontal="left" wrapText="1"/>
    </xf>
    <xf numFmtId="0" fontId="12" fillId="0" borderId="0" xfId="0" applyFont="1" applyBorder="1" applyAlignment="1">
      <alignment horizontal="left"/>
    </xf>
    <xf numFmtId="0" fontId="21" fillId="14" borderId="5" xfId="0" applyFont="1" applyFill="1" applyBorder="1" applyAlignment="1">
      <alignment horizontal="left"/>
    </xf>
    <xf numFmtId="0" fontId="6" fillId="0" borderId="0" xfId="0" applyFont="1" applyAlignment="1">
      <alignment horizontal="left"/>
    </xf>
    <xf numFmtId="0" fontId="22" fillId="11" borderId="5" xfId="0" applyFont="1" applyFill="1" applyBorder="1" applyAlignment="1">
      <alignment horizontal="left"/>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29" fillId="9" borderId="0" xfId="0" applyFont="1" applyFill="1" applyAlignment="1">
      <alignment horizontal="center" vertical="center"/>
    </xf>
    <xf numFmtId="0" fontId="28" fillId="0" borderId="0" xfId="0" applyFont="1" applyAlignment="1">
      <alignment horizontal="center" vertical="center"/>
    </xf>
    <xf numFmtId="0" fontId="9" fillId="11" borderId="8" xfId="0" applyFont="1" applyFill="1" applyBorder="1" applyAlignment="1">
      <alignment horizontal="center" vertical="center"/>
    </xf>
    <xf numFmtId="0" fontId="9" fillId="11" borderId="9" xfId="0" applyFont="1" applyFill="1" applyBorder="1" applyAlignment="1">
      <alignment horizontal="center" vertical="center"/>
    </xf>
    <xf numFmtId="0" fontId="9" fillId="11" borderId="10" xfId="0" applyFont="1" applyFill="1" applyBorder="1" applyAlignment="1">
      <alignment horizontal="center" vertical="center"/>
    </xf>
    <xf numFmtId="0" fontId="21" fillId="14" borderId="20" xfId="0" applyFont="1" applyFill="1" applyBorder="1" applyAlignment="1">
      <alignment horizontal="left"/>
    </xf>
    <xf numFmtId="0" fontId="21" fillId="14" borderId="21" xfId="0" applyFont="1" applyFill="1" applyBorder="1" applyAlignment="1">
      <alignment horizontal="left"/>
    </xf>
    <xf numFmtId="0" fontId="6" fillId="17" borderId="0" xfId="0" applyFont="1" applyFill="1" applyBorder="1" applyAlignment="1">
      <alignment horizontal="left" wrapText="1"/>
    </xf>
  </cellXfs>
  <cellStyles count="6">
    <cellStyle name="20% - Accent5" xfId="5" builtinId="46"/>
    <cellStyle name="Accent1" xfId="4" builtinId="29"/>
    <cellStyle name="Calculation" xfId="3" builtinId="22"/>
    <cellStyle name="Good" xfId="1" builtinId="26"/>
    <cellStyle name="Neutral" xfId="2" builtinId="28"/>
    <cellStyle name="Normal" xfId="0" builtinId="0"/>
  </cellStyles>
  <dxfs count="183">
    <dxf>
      <font>
        <color theme="0" tint="-0.499984740745262"/>
      </font>
      <fill>
        <patternFill patternType="gray0625">
          <fgColor auto="1"/>
          <bgColor auto="1"/>
        </patternFill>
      </fill>
      <border>
        <left/>
        <right/>
        <top/>
        <bottom/>
      </border>
    </dxf>
    <dxf>
      <font>
        <strike val="0"/>
        <outline val="0"/>
        <shadow val="0"/>
        <u val="none"/>
        <vertAlign val="baseline"/>
        <sz val="8"/>
        <color theme="1"/>
        <name val="Arial"/>
        <scheme val="none"/>
      </font>
    </dxf>
    <dxf>
      <font>
        <strike val="0"/>
        <outline val="0"/>
        <shadow val="0"/>
        <u val="none"/>
        <vertAlign val="baseline"/>
        <sz val="8"/>
        <color theme="1"/>
        <name val="Arial"/>
        <scheme val="none"/>
      </font>
    </dxf>
    <dxf>
      <font>
        <strike val="0"/>
        <outline val="0"/>
        <shadow val="0"/>
        <u val="none"/>
        <vertAlign val="baseline"/>
        <sz val="8"/>
        <color theme="1"/>
        <name val="Arial"/>
        <scheme val="none"/>
      </font>
    </dxf>
    <dxf>
      <font>
        <strike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border diagonalUp="0" diagonalDown="0">
        <left/>
        <right/>
        <top style="thin">
          <color theme="7" tint="0.39997558519241921"/>
        </top>
        <bottom/>
        <vertical/>
        <horizontal/>
      </border>
    </dxf>
    <dxf>
      <font>
        <b val="0"/>
        <i val="0"/>
        <strike val="0"/>
        <condense val="0"/>
        <extend val="0"/>
        <outline val="0"/>
        <shadow val="0"/>
        <u val="none"/>
        <vertAlign val="baseline"/>
        <sz val="8"/>
        <color theme="1"/>
        <name val="Arial"/>
        <scheme val="none"/>
      </font>
      <border diagonalUp="0" diagonalDown="0">
        <left/>
        <right/>
        <top style="thin">
          <color theme="7" tint="0.39997558519241921"/>
        </top>
        <bottom/>
        <vertical/>
        <horizontal/>
      </border>
    </dxf>
    <dxf>
      <border outline="0">
        <left style="thin">
          <color theme="7" tint="0.39997558519241921"/>
        </left>
        <top style="thin">
          <color theme="7" tint="0.39997558519241921"/>
        </top>
        <bottom style="thin">
          <color theme="7" tint="0.39997558519241921"/>
        </bottom>
      </border>
    </dxf>
    <dxf>
      <font>
        <b val="0"/>
        <i val="0"/>
        <strike val="0"/>
        <condense val="0"/>
        <extend val="0"/>
        <outline val="0"/>
        <shadow val="0"/>
        <u val="none"/>
        <vertAlign val="baseline"/>
        <sz val="8"/>
        <color theme="1"/>
        <name val="Arial"/>
        <scheme val="none"/>
      </font>
    </dxf>
    <dxf>
      <font>
        <b/>
        <i val="0"/>
        <strike val="0"/>
        <condense val="0"/>
        <extend val="0"/>
        <outline val="0"/>
        <shadow val="0"/>
        <u val="none"/>
        <vertAlign val="baseline"/>
        <sz val="8"/>
        <color theme="0"/>
        <name val="Arial"/>
        <scheme val="none"/>
      </font>
      <fill>
        <patternFill patternType="solid">
          <fgColor theme="7"/>
          <bgColor theme="7"/>
        </patternFill>
      </fill>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border diagonalUp="0" diagonalDown="0" outline="0">
        <left/>
        <right/>
        <top style="thin">
          <color theme="7" tint="0.39997558519241921"/>
        </top>
        <bottom/>
      </border>
    </dxf>
    <dxf>
      <border outline="0">
        <left style="thin">
          <color theme="7" tint="0.39997558519241921"/>
        </left>
        <top style="thin">
          <color theme="7" tint="0.39997558519241921"/>
        </top>
      </border>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dxf>
    <dxf>
      <font>
        <b/>
        <i val="0"/>
        <strike val="0"/>
        <condense val="0"/>
        <extend val="0"/>
        <outline val="0"/>
        <shadow val="0"/>
        <u val="none"/>
        <vertAlign val="baseline"/>
        <sz val="8"/>
        <color theme="0"/>
        <name val="Arial"/>
        <scheme val="none"/>
      </font>
      <fill>
        <patternFill patternType="solid">
          <fgColor theme="7"/>
          <bgColor theme="7"/>
        </patternFill>
      </fill>
    </dxf>
    <dxf>
      <font>
        <strike val="0"/>
        <outline val="0"/>
        <shadow val="0"/>
        <u val="none"/>
        <vertAlign val="baseline"/>
        <sz val="8"/>
        <name val="Arial"/>
        <scheme val="none"/>
      </font>
      <numFmt numFmtId="0" formatCode="General"/>
    </dxf>
    <dxf>
      <font>
        <strike val="0"/>
        <outline val="0"/>
        <shadow val="0"/>
        <u val="none"/>
        <vertAlign val="baseline"/>
        <sz val="8"/>
        <name val="Arial"/>
        <scheme val="none"/>
      </font>
    </dxf>
    <dxf>
      <font>
        <strike val="0"/>
        <outline val="0"/>
        <shadow val="0"/>
        <u val="none"/>
        <vertAlign val="baseline"/>
        <sz val="8"/>
        <name val="Arial"/>
        <scheme val="none"/>
      </font>
    </dxf>
    <dxf>
      <font>
        <b val="0"/>
        <i val="0"/>
        <strike val="0"/>
        <condense val="0"/>
        <extend val="0"/>
        <outline val="0"/>
        <shadow val="0"/>
        <u val="none"/>
        <vertAlign val="baseline"/>
        <sz val="8"/>
        <color theme="1"/>
        <name val="Arial"/>
        <scheme val="none"/>
      </font>
      <numFmt numFmtId="0" formatCode="General"/>
      <fill>
        <patternFill patternType="solid">
          <fgColor theme="7" tint="0.79998168889431442"/>
          <bgColor theme="7" tint="0.79998168889431442"/>
        </patternFill>
      </fill>
      <border diagonalUp="0" diagonalDown="0" outline="0">
        <left/>
        <right/>
        <top style="thin">
          <color theme="7" tint="0.39997558519241921"/>
        </top>
        <bottom/>
      </border>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border diagonalUp="0" diagonalDown="0" outline="0">
        <left/>
        <right/>
        <top style="thin">
          <color theme="7" tint="0.39997558519241921"/>
        </top>
        <bottom/>
      </border>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border diagonalUp="0" diagonalDown="0" outline="0">
        <left/>
        <right/>
        <top style="thin">
          <color theme="7" tint="0.39997558519241921"/>
        </top>
        <bottom/>
      </border>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border diagonalUp="0" diagonalDown="0" outline="0">
        <left/>
        <right/>
        <top style="thin">
          <color theme="7" tint="0.39997558519241921"/>
        </top>
        <bottom/>
      </border>
    </dxf>
    <dxf>
      <border outline="0">
        <top style="thin">
          <color theme="7" tint="0.39997558519241921"/>
        </top>
      </border>
    </dxf>
    <dxf>
      <border outline="0">
        <left style="thin">
          <color theme="7" tint="0.39997558519241921"/>
        </left>
        <right style="thin">
          <color theme="7" tint="0.39997558519241921"/>
        </right>
        <top style="thin">
          <color theme="7" tint="0.39997558519241921"/>
        </top>
        <bottom style="thin">
          <color theme="7" tint="0.39997558519241921"/>
        </bottom>
      </border>
    </dxf>
    <dxf>
      <font>
        <b val="0"/>
        <i val="0"/>
        <strike val="0"/>
        <condense val="0"/>
        <extend val="0"/>
        <outline val="0"/>
        <shadow val="0"/>
        <u val="none"/>
        <vertAlign val="baseline"/>
        <sz val="8"/>
        <color theme="1"/>
        <name val="Arial"/>
        <scheme val="none"/>
      </font>
      <fill>
        <patternFill patternType="solid">
          <fgColor theme="7" tint="0.79998168889431442"/>
          <bgColor theme="7" tint="0.79998168889431442"/>
        </patternFill>
      </fill>
    </dxf>
    <dxf>
      <border outline="0">
        <bottom style="thin">
          <color theme="7" tint="0.39997558519241921"/>
        </bottom>
      </border>
    </dxf>
    <dxf>
      <font>
        <b/>
        <i val="0"/>
        <strike val="0"/>
        <condense val="0"/>
        <extend val="0"/>
        <outline val="0"/>
        <shadow val="0"/>
        <u val="none"/>
        <vertAlign val="baseline"/>
        <sz val="8"/>
        <color theme="0"/>
        <name val="Arial"/>
        <scheme val="none"/>
      </font>
      <fill>
        <patternFill patternType="solid">
          <fgColor theme="7"/>
          <bgColor theme="7"/>
        </patternFill>
      </fill>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i/>
        <strike val="0"/>
        <outline val="0"/>
        <shadow val="0"/>
        <u val="none"/>
        <vertAlign val="baseline"/>
        <sz val="8"/>
        <color theme="0" tint="-0.34998626667073579"/>
        <name val="Arial"/>
        <scheme val="none"/>
      </font>
    </dxf>
    <dxf>
      <font>
        <strike val="0"/>
        <outline val="0"/>
        <shadow val="0"/>
        <u val="none"/>
        <vertAlign val="baseline"/>
        <sz val="8"/>
        <name val="Arial"/>
        <scheme val="none"/>
      </font>
    </dxf>
    <dxf>
      <font>
        <strike val="0"/>
        <outline val="0"/>
        <shadow val="0"/>
        <u val="none"/>
        <vertAlign val="baseline"/>
        <sz val="8"/>
        <name val="Arial"/>
        <scheme val="none"/>
      </font>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lightGray">
          <fgColor auto="1"/>
        </patternFill>
      </fill>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lightGray">
          <fgColor theme="1"/>
        </patternFill>
      </fill>
    </dxf>
    <dxf>
      <font>
        <color theme="0" tint="-0.499984740745262"/>
      </font>
      <fill>
        <patternFill patternType="gray0625">
          <fgColor auto="1"/>
          <bgColor auto="1"/>
        </patternFill>
      </fill>
      <border>
        <left/>
        <right/>
        <top/>
        <bottom/>
      </border>
    </dxf>
    <dxf>
      <font>
        <color theme="0" tint="-0.499984740745262"/>
      </font>
      <fill>
        <patternFill patternType="lightGray">
          <fgColor theme="1"/>
        </patternFill>
      </fill>
    </dxf>
    <dxf>
      <font>
        <color theme="0" tint="-0.499984740745262"/>
      </font>
      <fill>
        <patternFill patternType="lightGray">
          <fgColor theme="1"/>
        </patternFill>
      </fill>
    </dxf>
    <dxf>
      <font>
        <color theme="0" tint="-0.499984740745262"/>
      </font>
      <fill>
        <patternFill patternType="lightGray">
          <fgColor theme="1"/>
        </patternFill>
      </fill>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font>
        <color theme="0" tint="-0.499984740745262"/>
      </font>
      <fill>
        <patternFill patternType="gray0625">
          <fgColor auto="1"/>
          <bgColor auto="1"/>
        </patternFill>
      </fill>
      <border>
        <left/>
        <right/>
        <top/>
        <bottom/>
      </border>
    </dxf>
    <dxf>
      <border>
        <left style="thin">
          <color rgb="FFFF0000"/>
        </left>
        <right style="thin">
          <color rgb="FFFF0000"/>
        </right>
        <top style="thin">
          <color rgb="FFFF0000"/>
        </top>
        <bottom style="thin">
          <color rgb="FFFF0000"/>
        </bottom>
        <vertical/>
        <horizontal/>
      </border>
    </dxf>
    <dxf>
      <font>
        <color rgb="FF00B050"/>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theme="0" tint="-0.24994659260841701"/>
      </font>
    </dxf>
    <dxf>
      <font>
        <b val="0"/>
        <i/>
        <color theme="0" tint="-0.24994659260841701"/>
      </font>
      <fill>
        <patternFill patternType="darkUp">
          <fgColor theme="0" tint="-0.24994659260841701"/>
          <bgColor auto="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lor rgb="FFFF0000"/>
      </font>
      <fill>
        <patternFill>
          <bgColor theme="5" tint="0.79998168889431442"/>
        </patternFill>
      </fill>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EAEAEA"/>
      <color rgb="FFF8F8F8"/>
      <color rgb="FFFFF4A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_CCM2" displayName="t_CCM2" ref="A3:F154" totalsRowShown="0" headerRowDxfId="42" dataDxfId="41">
  <autoFilter ref="A3:F154"/>
  <tableColumns count="6">
    <tableColumn id="1" name="Key" dataDxfId="40">
      <calculatedColumnFormula>t_CCM2[[#This Row],[FieldUsed]]&amp;"_"&amp;t_CCM2[[#This Row],[Index]]</calculatedColumnFormula>
    </tableColumn>
    <tableColumn id="6" name="CCM2" dataDxfId="39"/>
    <tableColumn id="7" name="Code" dataDxfId="38"/>
    <tableColumn id="2" name="Value" dataDxfId="37"/>
    <tableColumn id="3" name="FieldUsed" dataDxfId="36"/>
    <tableColumn id="5" name="Index" dataDxfId="35"/>
  </tableColumns>
  <tableStyleInfo name="TableStyleMedium5" showFirstColumn="0" showLastColumn="0" showRowStripes="1" showColumnStripes="0"/>
</table>
</file>

<file path=xl/tables/table2.xml><?xml version="1.0" encoding="utf-8"?>
<table xmlns="http://schemas.openxmlformats.org/spreadsheetml/2006/main" id="2" name="t_YesNo" displayName="t_YesNo" ref="H3:H5" totalsRowShown="0" headerRowDxfId="34" dataDxfId="33">
  <autoFilter ref="H3:H5"/>
  <tableColumns count="1">
    <tableColumn id="2" name="Value" dataDxfId="32">
      <calculatedColumnFormula>IF(ROW(H4)-ROW(l_CoveredRegion[[#Headers],[Value]])&gt;H$1,"",VLOOKUP(H$2&amp;"_"&amp;ROW(H4)-ROW(l_CoveredRegion[[#Headers],[Value]]),t_CCM2[#All],4,0))</calculatedColumnFormula>
    </tableColumn>
  </tableColumns>
  <tableStyleInfo name="TableStyleMedium5" showFirstColumn="0" showLastColumn="0" showRowStripes="1" showColumnStripes="0"/>
</table>
</file>

<file path=xl/tables/table3.xml><?xml version="1.0" encoding="utf-8"?>
<table xmlns="http://schemas.openxmlformats.org/spreadsheetml/2006/main" id="5" name="t_Countries" displayName="t_Countries" ref="R3:U270" totalsRowShown="0" headerRowDxfId="31" dataDxfId="29" headerRowBorderDxfId="30" tableBorderDxfId="28" totalsRowBorderDxfId="27">
  <autoFilter ref="R3:U270"/>
  <sortState ref="R4:U270">
    <sortCondition ref="T4:T270"/>
  </sortState>
  <tableColumns count="4">
    <tableColumn id="1" name="CCM2" dataDxfId="26"/>
    <tableColumn id="3" name="ISO" dataDxfId="25"/>
    <tableColumn id="2" name="Name" dataDxfId="24"/>
    <tableColumn id="4" name="Label" dataDxfId="23">
      <calculatedColumnFormula>t_Countries[[#This Row],[Name]]&amp;" (" &amp; t_Countries[[#This Row],[ISO]] &amp; ")"</calculatedColumnFormula>
    </tableColumn>
  </tableColumns>
  <tableStyleInfo name="TableStyleMedium12" showFirstColumn="0" showLastColumn="0" showRowStripes="1" showColumnStripes="0"/>
</table>
</file>

<file path=xl/tables/table4.xml><?xml version="1.0" encoding="utf-8"?>
<table xmlns="http://schemas.openxmlformats.org/spreadsheetml/2006/main" id="6" name="l_CoveredRegion" displayName="l_CoveredRegion" ref="W3:W6" totalsRowShown="0" headerRowDxfId="22" dataDxfId="21">
  <autoFilter ref="W3:W6"/>
  <tableColumns count="1">
    <tableColumn id="2" name="Value" dataDxfId="20">
      <calculatedColumnFormula>IF(ROW(W4)-ROW(l_CoveredRegion[[#Headers],[Value]])&gt;W$1,"",VLOOKUP(W$2&amp;"_"&amp;ROW(W4)-ROW(l_CoveredRegion[[#Headers],[Value]]),t_CCM2[#All],4,0))</calculatedColumnFormula>
    </tableColumn>
  </tableColumns>
  <tableStyleInfo name="TableStyleMedium5" showFirstColumn="0" showLastColumn="0" showRowStripes="1" showColumnStripes="0"/>
</table>
</file>

<file path=xl/tables/table5.xml><?xml version="1.0" encoding="utf-8"?>
<table xmlns="http://schemas.openxmlformats.org/spreadsheetml/2006/main" id="3" name="t_Calls" displayName="t_Calls" ref="J3:J4" totalsRowShown="0" headerRowDxfId="19" dataDxfId="18" tableBorderDxfId="17">
  <autoFilter ref="J3:J4"/>
  <tableColumns count="1">
    <tableColumn id="1" name="Value" dataDxfId="16"/>
  </tableColumns>
  <tableStyleInfo name="TableStyleMedium5" showFirstColumn="0" showLastColumn="0" showRowStripes="1" showColumnStripes="0"/>
</table>
</file>

<file path=xl/tables/table6.xml><?xml version="1.0" encoding="utf-8"?>
<table xmlns="http://schemas.openxmlformats.org/spreadsheetml/2006/main" id="7" name="t_OrgTypes" displayName="t_OrgTypes" ref="Y3:Y41" totalsRowShown="0" headerRowDxfId="15" dataDxfId="14">
  <autoFilter ref="Y3:Y41"/>
  <tableColumns count="1">
    <tableColumn id="1" name="Value" dataDxfId="13">
      <calculatedColumnFormula>IF(ROW(Y4)-ROW(l_CoveredRegion[[#Headers],[Value]])&gt;Y$1,"",VLOOKUP(Y$2&amp;"_"&amp;ROW(Y4)-ROW(l_CoveredRegion[[#Headers],[Value]]),t_CCM2[#All],4,0))</calculatedColumnFormula>
    </tableColumn>
  </tableColumns>
  <tableStyleInfo name="TableStyleMedium12" showFirstColumn="0" showLastColumn="0" showRowStripes="1" showColumnStripes="0"/>
</table>
</file>

<file path=xl/tables/table7.xml><?xml version="1.0" encoding="utf-8"?>
<table xmlns="http://schemas.openxmlformats.org/spreadsheetml/2006/main" id="8" name="t_TypesOfFields" displayName="t_TypesOfFields" ref="AA3:AA10" totalsRowShown="0" headerRowDxfId="12" dataDxfId="11">
  <autoFilter ref="AA3:AA10"/>
  <sortState ref="AA4:AA10">
    <sortCondition ref="AA10"/>
  </sortState>
  <tableColumns count="1">
    <tableColumn id="1" name="Value" dataDxfId="10"/>
  </tableColumns>
  <tableStyleInfo name="TableStyleMedium12" showFirstColumn="0" showLastColumn="0" showRowStripes="1" showColumnStripes="0"/>
</table>
</file>

<file path=xl/tables/table8.xml><?xml version="1.0" encoding="utf-8"?>
<table xmlns="http://schemas.openxmlformats.org/spreadsheetml/2006/main" id="9" name="t_Topics" displayName="t_Topics" ref="L3:M4" totalsRowShown="0" headerRowDxfId="9" dataDxfId="8" tableBorderDxfId="7">
  <autoFilter ref="L3:M4"/>
  <tableColumns count="2">
    <tableColumn id="1" name="Value" dataDxfId="6"/>
    <tableColumn id="2" name="SpecificPanel" dataDxfId="5"/>
  </tableColumns>
  <tableStyleInfo name="TableStyleMedium12" showFirstColumn="0" showLastColumn="0" showRowStripes="1" showColumnStripes="0"/>
</table>
</file>

<file path=xl/tables/table9.xml><?xml version="1.0" encoding="utf-8"?>
<table xmlns="http://schemas.openxmlformats.org/spreadsheetml/2006/main" id="10" name="t_SpecificPanels" displayName="t_SpecificPanels" ref="O3:P6" totalsRowShown="0" headerRowDxfId="4" dataDxfId="3">
  <autoFilter ref="O3:P6"/>
  <tableColumns count="2">
    <tableColumn id="1" name="PanelName" dataDxfId="2"/>
    <tableColumn id="2" name="Topics concerned" dataDxfId="1"/>
  </tableColumns>
  <tableStyleInfo name="TableStyleMedium1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00"/>
  <sheetViews>
    <sheetView showGridLines="0" tabSelected="1" zoomScaleNormal="100" workbookViewId="0">
      <pane ySplit="4" topLeftCell="A5" activePane="bottomLeft" state="frozen"/>
      <selection activeCell="A2" sqref="A2"/>
      <selection pane="bottomLeft" activeCell="A9" sqref="A9"/>
    </sheetView>
  </sheetViews>
  <sheetFormatPr defaultRowHeight="13.8" zeroHeight="1" x14ac:dyDescent="0.25"/>
  <cols>
    <col min="1" max="1" width="3.44140625" style="10" bestFit="1" customWidth="1"/>
    <col min="2" max="3" width="3.44140625" style="1" bestFit="1" customWidth="1"/>
    <col min="4" max="4" width="12" style="1" bestFit="1" customWidth="1"/>
    <col min="5" max="5" width="100" style="1" bestFit="1" customWidth="1"/>
    <col min="6" max="6" width="4.6640625" style="1" bestFit="1" customWidth="1"/>
    <col min="7" max="7" width="47.44140625" style="1" bestFit="1" customWidth="1"/>
    <col min="8" max="8" width="3.44140625" style="1" bestFit="1" customWidth="1"/>
    <col min="9" max="9" width="4" style="1" bestFit="1" customWidth="1"/>
    <col min="10" max="10" width="3.44140625" style="1" bestFit="1" customWidth="1"/>
    <col min="11" max="11" width="3.44140625" style="26" hidden="1" customWidth="1"/>
    <col min="12" max="12" width="2.44140625" style="45" hidden="1" customWidth="1"/>
    <col min="13" max="13" width="11" style="45" hidden="1" customWidth="1"/>
    <col min="14" max="14" width="14.88671875" style="45" hidden="1" customWidth="1"/>
    <col min="15" max="15" width="10.77734375" style="45" hidden="1" customWidth="1"/>
    <col min="16" max="16" width="11.44140625" style="46" hidden="1" customWidth="1"/>
    <col min="17" max="17" width="17.77734375" style="46" hidden="1" customWidth="1"/>
    <col min="18" max="18" width="9.33203125" style="46" hidden="1" customWidth="1"/>
    <col min="19" max="19" width="21.5546875" style="46" hidden="1" customWidth="1"/>
    <col min="20" max="20" width="14.44140625" style="46" hidden="1" customWidth="1"/>
    <col min="21" max="21" width="15.109375" style="46" hidden="1" customWidth="1"/>
    <col min="22" max="22" width="13.88671875" style="46" hidden="1" customWidth="1"/>
    <col min="23" max="23" width="24.33203125" style="46" hidden="1" customWidth="1"/>
    <col min="24" max="24" width="27.109375" style="46" hidden="1" customWidth="1"/>
    <col min="25" max="26" width="2.109375" style="46" hidden="1" customWidth="1"/>
    <col min="27" max="27" width="1.5546875" style="54" hidden="1" customWidth="1"/>
    <col min="28" max="28" width="15.21875" style="25" hidden="1" customWidth="1"/>
    <col min="29" max="29" width="22.109375" style="41" hidden="1" customWidth="1"/>
    <col min="30" max="30" width="6.109375" style="41" hidden="1" customWidth="1"/>
    <col min="31" max="31" width="23.21875" style="52" hidden="1" customWidth="1"/>
    <col min="32" max="32" width="7.44140625" style="52" hidden="1" customWidth="1"/>
    <col min="33" max="52" width="0" style="52" hidden="1" customWidth="1"/>
    <col min="53" max="16384" width="8.88671875" style="52"/>
  </cols>
  <sheetData>
    <row r="1" spans="1:32" s="63" customFormat="1" hidden="1" x14ac:dyDescent="0.25">
      <c r="A1" s="10" t="s">
        <v>0</v>
      </c>
      <c r="B1" s="10" t="s">
        <v>0</v>
      </c>
      <c r="C1" s="10" t="s">
        <v>0</v>
      </c>
      <c r="D1" s="10" t="s">
        <v>20</v>
      </c>
      <c r="E1" s="10" t="s">
        <v>7</v>
      </c>
      <c r="F1" s="10" t="s">
        <v>909</v>
      </c>
      <c r="G1" s="10" t="s">
        <v>8</v>
      </c>
      <c r="H1" s="10" t="s">
        <v>0</v>
      </c>
      <c r="I1" s="10" t="s">
        <v>0</v>
      </c>
      <c r="J1" s="10" t="s">
        <v>0</v>
      </c>
      <c r="K1" s="26" t="s">
        <v>0</v>
      </c>
      <c r="L1" s="43"/>
      <c r="M1" s="43"/>
      <c r="N1" s="43"/>
      <c r="O1" s="43"/>
      <c r="P1" s="44" t="s">
        <v>12</v>
      </c>
      <c r="Q1" s="44" t="s">
        <v>9</v>
      </c>
      <c r="R1" s="44"/>
      <c r="S1" s="44"/>
      <c r="T1" s="44"/>
      <c r="U1" s="44"/>
      <c r="V1" s="44"/>
      <c r="W1" s="44"/>
      <c r="X1" s="44"/>
      <c r="Y1" s="44"/>
      <c r="Z1" s="44"/>
      <c r="AA1" s="53" t="s">
        <v>4</v>
      </c>
      <c r="AB1" s="24"/>
      <c r="AC1" s="62" t="s">
        <v>61</v>
      </c>
      <c r="AD1" s="62"/>
    </row>
    <row r="2" spans="1:32" ht="14.4" thickBot="1" x14ac:dyDescent="0.3">
      <c r="O2" s="45" t="s">
        <v>14</v>
      </c>
      <c r="P2" s="55">
        <f ca="1">SUM(N:N)</f>
        <v>37</v>
      </c>
    </row>
    <row r="3" spans="1:32" ht="15" thickTop="1" thickBot="1" x14ac:dyDescent="0.3">
      <c r="B3" s="65"/>
      <c r="C3" s="66"/>
      <c r="D3" s="66"/>
      <c r="E3" s="66"/>
      <c r="F3" s="66"/>
      <c r="G3" s="66"/>
      <c r="H3" s="66"/>
      <c r="I3" s="67"/>
    </row>
    <row r="4" spans="1:32" ht="31.8" thickBot="1" x14ac:dyDescent="0.3">
      <c r="B4" s="68"/>
      <c r="C4" s="69"/>
      <c r="D4" s="134" t="s">
        <v>13</v>
      </c>
      <c r="E4" s="135"/>
      <c r="F4" s="136"/>
      <c r="G4" s="19" t="str">
        <f ca="1">"Your form is " &amp; IF(P2=0,"","not yet ") &amp; "valid"</f>
        <v>Your form is not yet valid</v>
      </c>
      <c r="H4" s="69"/>
      <c r="I4" s="70"/>
      <c r="Q4" s="47"/>
      <c r="AB4" s="25" t="s">
        <v>71</v>
      </c>
      <c r="AC4" s="41" t="s">
        <v>63</v>
      </c>
      <c r="AD4" s="41" t="s">
        <v>65</v>
      </c>
      <c r="AE4" s="52" t="s">
        <v>70</v>
      </c>
      <c r="AF4" s="52" t="s">
        <v>64</v>
      </c>
    </row>
    <row r="5" spans="1:32" ht="14.4" thickBot="1" x14ac:dyDescent="0.3">
      <c r="B5" s="68"/>
      <c r="C5" s="69"/>
      <c r="D5" s="69"/>
      <c r="E5" s="69"/>
      <c r="F5" s="69"/>
      <c r="G5" s="69"/>
      <c r="H5" s="69"/>
      <c r="I5" s="70"/>
      <c r="K5" s="26" t="str">
        <f>IF(AB5&lt;&gt;"Field","",IF(AC5="","?",IF(AF5&gt;1,"?","")))</f>
        <v/>
      </c>
      <c r="AB5" s="25" t="s">
        <v>74</v>
      </c>
      <c r="AE5" s="52" t="str">
        <f t="shared" ref="AE5" si="0">IF(AB5="Field",AC5&amp;AD5,"")</f>
        <v/>
      </c>
      <c r="AF5" s="52" t="str">
        <f>IF(AB5="Field",COUNTIF(AE:AE,AE5),"")</f>
        <v/>
      </c>
    </row>
    <row r="6" spans="1:32" x14ac:dyDescent="0.25">
      <c r="B6" s="68"/>
      <c r="C6" s="84"/>
      <c r="D6" s="85"/>
      <c r="E6" s="85"/>
      <c r="F6" s="85"/>
      <c r="G6" s="85"/>
      <c r="H6" s="86"/>
      <c r="I6" s="70"/>
    </row>
    <row r="7" spans="1:32" ht="27.6" x14ac:dyDescent="0.25">
      <c r="A7" s="12" t="s">
        <v>36</v>
      </c>
      <c r="B7" s="68"/>
      <c r="C7" s="87"/>
      <c r="D7" s="139" t="s">
        <v>910</v>
      </c>
      <c r="E7" s="139"/>
      <c r="F7" s="139"/>
      <c r="G7" s="139"/>
      <c r="H7" s="88"/>
      <c r="I7" s="70"/>
    </row>
    <row r="8" spans="1:32" x14ac:dyDescent="0.25">
      <c r="B8" s="68"/>
      <c r="C8" s="87"/>
      <c r="D8" s="92"/>
      <c r="E8" s="92"/>
      <c r="F8" s="92"/>
      <c r="G8" s="92"/>
      <c r="H8" s="88"/>
      <c r="I8" s="70"/>
    </row>
    <row r="9" spans="1:32" ht="14.4" x14ac:dyDescent="0.3">
      <c r="A9" s="12"/>
      <c r="B9" s="68"/>
      <c r="C9" s="7"/>
      <c r="D9" s="123" t="s">
        <v>1018</v>
      </c>
      <c r="E9" s="123"/>
      <c r="F9" s="11"/>
      <c r="G9" s="105"/>
      <c r="H9" s="9"/>
      <c r="I9" s="70"/>
      <c r="K9" s="26" t="str">
        <f t="shared" ref="K9:K10" si="1">IF(AB9&lt;&gt;"Field","",IF(AC9="","?",IF(AF9&gt;1,"?","")))</f>
        <v>?</v>
      </c>
      <c r="O9" s="46"/>
      <c r="Y9" s="45"/>
      <c r="AB9" s="25" t="s">
        <v>72</v>
      </c>
      <c r="AC9" s="41" t="s">
        <v>69</v>
      </c>
      <c r="AD9" s="41">
        <v>1</v>
      </c>
      <c r="AE9" s="52" t="str">
        <f t="shared" ref="AE9:AE10" si="2">IF(AB9="Field",AC9&amp;AD9,"")</f>
        <v>ConfirmationFieldYouth1</v>
      </c>
      <c r="AF9" s="52">
        <f>IF(AB9="Field",COUNTIF(AE:AE,AE9),"")</f>
        <v>18</v>
      </c>
    </row>
    <row r="10" spans="1:32" ht="14.4" x14ac:dyDescent="0.3">
      <c r="A10" s="12"/>
      <c r="B10" s="68"/>
      <c r="C10" s="7"/>
      <c r="D10" s="120" t="str">
        <f>IF(O10=1,"Please, "&amp;IF(P10="dropdown","select a value","give a valid " &amp;P10&amp;" "&amp;U10),"")</f>
        <v>Please, select a value</v>
      </c>
      <c r="E10" s="120"/>
      <c r="F10" s="120"/>
      <c r="G10" s="120"/>
      <c r="H10" s="9"/>
      <c r="I10" s="70"/>
      <c r="K10" s="26" t="str">
        <f t="shared" si="1"/>
        <v/>
      </c>
      <c r="N10" s="55">
        <f>O10</f>
        <v>1</v>
      </c>
      <c r="O10" s="39">
        <f>IF(AND(T10="Y",G9=""),1,IF(P10="number",SUM(X10:Z10),IF(P10&lt;&gt;"Number",0,1)))</f>
        <v>1</v>
      </c>
      <c r="P10" s="40" t="s">
        <v>57</v>
      </c>
      <c r="Q10" s="40">
        <v>0</v>
      </c>
      <c r="R10" s="40">
        <v>0</v>
      </c>
      <c r="S10" s="40"/>
      <c r="T10" s="40" t="s">
        <v>55</v>
      </c>
      <c r="U10" s="118" t="str">
        <f>IF(P10="number",IF(Q10&amp;R10&amp;S10="","","( "&amp;IF(Q10="","",Q10&amp;" decimal" &amp; IF(Q10=0,"","(s)")) &amp; IF(Q10="","",", ") &amp; IF(R10="","no minimum, ","minimal value = "&amp;R10 &amp;", ")&amp;IF(S10="","no maximum","maximal value = "&amp;S10)&amp;IF(Q10&amp;R10&amp;S10="",""," )")),"")</f>
        <v/>
      </c>
      <c r="V10" s="118"/>
      <c r="W10" s="118"/>
      <c r="X10" s="55">
        <f>IF(P10&lt;&gt;"number",0,IF(ROUND(G9,Q10)&lt;&gt;G9,1,0))</f>
        <v>0</v>
      </c>
      <c r="Y10" s="55">
        <f>IF(R10="",0,IF(G8&lt;R10,1,0))</f>
        <v>0</v>
      </c>
      <c r="Z10" s="55">
        <f>IF(S10="",0,IF(G8&gt;S10,1,0))</f>
        <v>0</v>
      </c>
      <c r="AB10" s="25" t="s">
        <v>73</v>
      </c>
      <c r="AE10" s="52" t="str">
        <f t="shared" si="2"/>
        <v/>
      </c>
      <c r="AF10" s="52" t="str">
        <f>IF(AB10="Field",COUNTIF(AE:AE,AE10),"")</f>
        <v/>
      </c>
    </row>
    <row r="11" spans="1:32" ht="14.4" thickBot="1" x14ac:dyDescent="0.3">
      <c r="B11" s="68"/>
      <c r="C11" s="89"/>
      <c r="D11" s="90"/>
      <c r="E11" s="90"/>
      <c r="F11" s="90"/>
      <c r="G11" s="90"/>
      <c r="H11" s="91"/>
      <c r="I11" s="70"/>
    </row>
    <row r="12" spans="1:32" ht="14.4" thickBot="1" x14ac:dyDescent="0.3">
      <c r="B12" s="68"/>
      <c r="C12" s="69"/>
      <c r="D12" s="69"/>
      <c r="E12" s="69"/>
      <c r="F12" s="69"/>
      <c r="G12" s="69"/>
      <c r="H12" s="69"/>
      <c r="I12" s="70"/>
    </row>
    <row r="13" spans="1:32" x14ac:dyDescent="0.25">
      <c r="B13" s="68"/>
      <c r="C13" s="4"/>
      <c r="D13" s="5"/>
      <c r="E13" s="5"/>
      <c r="F13" s="5"/>
      <c r="G13" s="5"/>
      <c r="H13" s="6"/>
      <c r="I13" s="70"/>
      <c r="K13" s="26" t="str">
        <f t="shared" ref="K13:K17" si="3">IF(AB13&lt;&gt;"Field","",IF(AC13="","?",IF(AF13&gt;1,"?","")))</f>
        <v/>
      </c>
      <c r="AB13" s="25" t="s">
        <v>74</v>
      </c>
      <c r="AE13" s="52" t="str">
        <f t="shared" ref="AE13:AE17" si="4">IF(AB13="Field",AC13&amp;AD13,"")</f>
        <v/>
      </c>
      <c r="AF13" s="52" t="str">
        <f>IF(AB13="Field",COUNTIF(AE:AE,AE13),"")</f>
        <v/>
      </c>
    </row>
    <row r="14" spans="1:32" ht="24.6" x14ac:dyDescent="0.4">
      <c r="B14" s="68"/>
      <c r="C14" s="7"/>
      <c r="D14" s="137" t="s">
        <v>15</v>
      </c>
      <c r="E14" s="138"/>
      <c r="F14" s="20"/>
      <c r="G14" s="20"/>
      <c r="H14" s="9"/>
      <c r="I14" s="70"/>
      <c r="K14" s="26" t="str">
        <f t="shared" si="3"/>
        <v/>
      </c>
      <c r="AB14" s="25" t="s">
        <v>76</v>
      </c>
      <c r="AE14" s="52" t="str">
        <f t="shared" si="4"/>
        <v/>
      </c>
      <c r="AF14" s="52" t="str">
        <f>IF(AB14="Field",COUNTIF(AE:AE,AE14),"")</f>
        <v/>
      </c>
    </row>
    <row r="15" spans="1:32" ht="14.4" x14ac:dyDescent="0.3">
      <c r="B15" s="68"/>
      <c r="C15" s="7"/>
      <c r="D15" s="21"/>
      <c r="E15" s="21"/>
      <c r="F15" s="20"/>
      <c r="G15" s="20"/>
      <c r="H15" s="9"/>
      <c r="I15" s="70"/>
      <c r="K15" s="26" t="str">
        <f t="shared" si="3"/>
        <v/>
      </c>
      <c r="U15" s="48" t="s">
        <v>24</v>
      </c>
      <c r="V15" s="48" t="s">
        <v>28</v>
      </c>
      <c r="AB15" s="25" t="s">
        <v>74</v>
      </c>
      <c r="AE15" s="52" t="str">
        <f t="shared" si="4"/>
        <v/>
      </c>
      <c r="AF15" s="52" t="str">
        <f>IF(AB15="Field",COUNTIF(AE:AE,AE15),"")</f>
        <v/>
      </c>
    </row>
    <row r="16" spans="1:32" ht="14.4" x14ac:dyDescent="0.3">
      <c r="B16" s="68"/>
      <c r="C16" s="7"/>
      <c r="D16" s="22" t="s">
        <v>16</v>
      </c>
      <c r="E16" s="22" t="s">
        <v>37</v>
      </c>
      <c r="F16" s="22" t="s">
        <v>19</v>
      </c>
      <c r="G16" s="22" t="s">
        <v>18</v>
      </c>
      <c r="H16" s="9"/>
      <c r="I16" s="70"/>
      <c r="K16" s="26" t="str">
        <f t="shared" si="3"/>
        <v/>
      </c>
      <c r="O16" s="15">
        <v>1</v>
      </c>
      <c r="P16" s="48" t="s">
        <v>16</v>
      </c>
      <c r="Q16" s="48" t="s">
        <v>17</v>
      </c>
      <c r="R16" s="48" t="s">
        <v>19</v>
      </c>
      <c r="S16" s="48" t="s">
        <v>18</v>
      </c>
      <c r="T16" s="48" t="s">
        <v>38</v>
      </c>
      <c r="U16" s="48" t="s">
        <v>25</v>
      </c>
      <c r="V16" s="46" t="s">
        <v>26</v>
      </c>
      <c r="W16" s="46" t="s">
        <v>27</v>
      </c>
      <c r="Z16" s="56"/>
      <c r="AB16" s="25" t="s">
        <v>74</v>
      </c>
      <c r="AE16" s="52" t="str">
        <f t="shared" si="4"/>
        <v/>
      </c>
      <c r="AF16" s="52" t="str">
        <f>IF(AB16="Field",COUNTIF(AE:AE,AE16),"")</f>
        <v/>
      </c>
    </row>
    <row r="17" spans="1:32" ht="14.4" x14ac:dyDescent="0.3">
      <c r="B17" s="68"/>
      <c r="C17" s="16">
        <f>ROW(C17)-ROW(C$16)</f>
        <v>1</v>
      </c>
      <c r="D17" s="106"/>
      <c r="E17" s="106"/>
      <c r="F17" s="107"/>
      <c r="G17" s="106"/>
      <c r="H17" s="93"/>
      <c r="I17" s="70"/>
      <c r="K17" s="26" t="str">
        <f t="shared" si="3"/>
        <v/>
      </c>
      <c r="N17" s="55">
        <f>O17</f>
        <v>5</v>
      </c>
      <c r="O17" s="55">
        <f>IF(W17=0,0,SUM(P17:T17))</f>
        <v>5</v>
      </c>
      <c r="P17" s="55">
        <f>IF(D17="",1,IF(ISNUMBER(D17),IF(D17&lt;0,1,IF(D17&lt;&gt;INT(D17),1,0)),1))</f>
        <v>1</v>
      </c>
      <c r="Q17" s="55">
        <f>IF(E17="",1,0)</f>
        <v>1</v>
      </c>
      <c r="R17" s="55">
        <f>IF(F17="",1,0)</f>
        <v>1</v>
      </c>
      <c r="S17" s="55">
        <f>IF(G17="",1,0)</f>
        <v>1</v>
      </c>
      <c r="T17" s="55">
        <f>IF(LEN(D17)&lt;9,1,0)</f>
        <v>1</v>
      </c>
      <c r="U17" s="55">
        <f>IF(P17=0,1,0)</f>
        <v>0</v>
      </c>
      <c r="V17" s="46">
        <f>IF(ISNUMBER(V16),V16,0)+IF(P17=0,1,0)</f>
        <v>0</v>
      </c>
      <c r="W17" s="46">
        <f t="shared" ref="W17" si="5">IF(OR(C17&lt;=NbrOrgs,D17&amp;E17&amp;F17&amp;G17&lt;&gt;""),1,0)</f>
        <v>1</v>
      </c>
      <c r="AB17" s="25" t="s">
        <v>74</v>
      </c>
      <c r="AE17" s="52" t="str">
        <f t="shared" si="4"/>
        <v/>
      </c>
      <c r="AF17" s="52" t="str">
        <f>IF(AB17="Field",COUNTIF(AE:AE,AE17),"")</f>
        <v/>
      </c>
    </row>
    <row r="18" spans="1:32" ht="14.4" x14ac:dyDescent="0.3">
      <c r="B18" s="68"/>
      <c r="C18" s="16"/>
      <c r="D18" s="94"/>
      <c r="E18" s="94"/>
      <c r="F18" s="94"/>
      <c r="G18" s="94"/>
      <c r="H18" s="93"/>
      <c r="I18" s="70"/>
      <c r="N18" s="55"/>
      <c r="O18" s="55"/>
      <c r="P18" s="55"/>
      <c r="Q18" s="55"/>
      <c r="R18" s="55"/>
      <c r="S18" s="55"/>
      <c r="T18" s="55"/>
      <c r="U18" s="55"/>
    </row>
    <row r="19" spans="1:32" ht="14.4" x14ac:dyDescent="0.3">
      <c r="A19" s="12"/>
      <c r="B19" s="68"/>
      <c r="C19" s="7"/>
      <c r="D19" s="123" t="s">
        <v>914</v>
      </c>
      <c r="E19" s="123"/>
      <c r="F19" s="11"/>
      <c r="G19" s="105"/>
      <c r="H19" s="9"/>
      <c r="I19" s="70"/>
      <c r="K19" s="26" t="str">
        <f t="shared" ref="K19:K20" si="6">IF(AB19&lt;&gt;"Field","",IF(AC19="","?",IF(AF19&gt;1,"?","")))</f>
        <v>?</v>
      </c>
      <c r="O19" s="46"/>
      <c r="Y19" s="45"/>
      <c r="AB19" s="25" t="s">
        <v>72</v>
      </c>
      <c r="AC19" s="41" t="s">
        <v>69</v>
      </c>
      <c r="AD19" s="41">
        <v>1</v>
      </c>
      <c r="AE19" s="52" t="str">
        <f t="shared" ref="AE19:AE20" si="7">IF(AB19="Field",AC19&amp;AD19,"")</f>
        <v>ConfirmationFieldYouth1</v>
      </c>
      <c r="AF19" s="52">
        <f>IF(AB19="Field",COUNTIF(AE:AE,AE19),"")</f>
        <v>18</v>
      </c>
    </row>
    <row r="20" spans="1:32" ht="14.4" x14ac:dyDescent="0.3">
      <c r="A20" s="12"/>
      <c r="B20" s="68"/>
      <c r="C20" s="7"/>
      <c r="D20" s="120" t="str">
        <f>IF(O20=1,"Please, "&amp;IF(P20="dropdown","select a value","give a valid " &amp;P20&amp;" "&amp;U20),"")</f>
        <v>Please, select a value</v>
      </c>
      <c r="E20" s="120"/>
      <c r="F20" s="120"/>
      <c r="G20" s="120"/>
      <c r="H20" s="9"/>
      <c r="I20" s="70"/>
      <c r="K20" s="26" t="str">
        <f t="shared" si="6"/>
        <v/>
      </c>
      <c r="N20" s="55">
        <f>O20</f>
        <v>1</v>
      </c>
      <c r="O20" s="39">
        <f>IF(AND(T20="Y",G19=""),1,IF(P20="number",SUM(X20:Z20),IF(P20&lt;&gt;"Number",0,1)))</f>
        <v>1</v>
      </c>
      <c r="P20" s="40" t="s">
        <v>57</v>
      </c>
      <c r="Q20" s="40">
        <v>0</v>
      </c>
      <c r="R20" s="40">
        <v>0</v>
      </c>
      <c r="S20" s="40"/>
      <c r="T20" s="40" t="s">
        <v>55</v>
      </c>
      <c r="U20" s="118" t="str">
        <f>IF(P20="number",IF(Q20&amp;R20&amp;S20="","","( "&amp;IF(Q20="","",Q20&amp;" decimal" &amp; IF(Q20=0,"","(s)")) &amp; IF(Q20="","",", ") &amp; IF(R20="","no minimum, ","minimal value = "&amp;R20 &amp;", ")&amp;IF(S20="","no maximum","maximal value = "&amp;S20)&amp;IF(Q20&amp;R20&amp;S20="",""," )")),"")</f>
        <v/>
      </c>
      <c r="V20" s="118"/>
      <c r="W20" s="118"/>
      <c r="X20" s="55">
        <f>IF(P20&lt;&gt;"number",0,IF(ROUND(G19,Q20)&lt;&gt;G19,1,0))</f>
        <v>0</v>
      </c>
      <c r="Y20" s="55">
        <f>IF(R20="",0,IF(G18&lt;R20,1,0))</f>
        <v>0</v>
      </c>
      <c r="Z20" s="55">
        <f>IF(S20="",0,IF(G18&gt;S20,1,0))</f>
        <v>0</v>
      </c>
      <c r="AB20" s="25" t="s">
        <v>73</v>
      </c>
      <c r="AE20" s="52" t="str">
        <f t="shared" si="7"/>
        <v/>
      </c>
      <c r="AF20" s="52" t="str">
        <f>IF(AB20="Field",COUNTIF(AE:AE,AE20),"")</f>
        <v/>
      </c>
    </row>
    <row r="21" spans="1:32" ht="14.4" thickBot="1" x14ac:dyDescent="0.3">
      <c r="B21" s="68"/>
      <c r="C21" s="89"/>
      <c r="D21" s="90"/>
      <c r="E21" s="90"/>
      <c r="F21" s="90"/>
      <c r="G21" s="90"/>
      <c r="H21" s="91"/>
      <c r="I21" s="70"/>
    </row>
    <row r="22" spans="1:32" ht="15" thickBot="1" x14ac:dyDescent="0.35">
      <c r="B22" s="68"/>
      <c r="C22" s="69"/>
      <c r="D22" s="69"/>
      <c r="E22" s="69"/>
      <c r="F22" s="69"/>
      <c r="G22" s="69"/>
      <c r="H22" s="69"/>
      <c r="I22" s="70"/>
      <c r="L22"/>
      <c r="M22"/>
    </row>
    <row r="23" spans="1:32" x14ac:dyDescent="0.25">
      <c r="B23" s="68"/>
      <c r="C23" s="4"/>
      <c r="D23" s="5"/>
      <c r="E23" s="5"/>
      <c r="F23" s="5"/>
      <c r="G23" s="5"/>
      <c r="H23" s="6"/>
      <c r="I23" s="70"/>
      <c r="K23" s="26" t="str">
        <f t="shared" ref="K23:K33" si="8">IF(AB23&lt;&gt;"Field","",IF(AC23="","?",IF(AF23&gt;1,"?","")))</f>
        <v/>
      </c>
      <c r="L23" s="61" t="str">
        <f t="shared" ref="L23:L43" si="9">IF(IsNGO="Yes","S","H")</f>
        <v>H</v>
      </c>
      <c r="M23" s="60" t="s">
        <v>912</v>
      </c>
      <c r="AB23" s="25" t="s">
        <v>74</v>
      </c>
      <c r="AE23" s="52" t="str">
        <f t="shared" ref="AE23:AE33" si="10">IF(AB23="Field",AC23&amp;AD23,"")</f>
        <v/>
      </c>
      <c r="AF23" s="52" t="str">
        <f t="shared" ref="AF23:AF30" si="11">IF(AB23="Field",COUNTIF(AE:AE,AE23),"")</f>
        <v/>
      </c>
    </row>
    <row r="24" spans="1:32" ht="24.6" x14ac:dyDescent="0.4">
      <c r="B24" s="68"/>
      <c r="C24" s="7"/>
      <c r="D24" s="126" t="s">
        <v>913</v>
      </c>
      <c r="E24" s="126"/>
      <c r="F24" s="23"/>
      <c r="G24" s="95"/>
      <c r="H24" s="9"/>
      <c r="I24" s="70"/>
      <c r="K24" s="26" t="str">
        <f t="shared" si="8"/>
        <v/>
      </c>
      <c r="L24" s="61" t="str">
        <f t="shared" si="9"/>
        <v>H</v>
      </c>
      <c r="M24" s="60" t="s">
        <v>912</v>
      </c>
      <c r="AB24" s="25" t="s">
        <v>76</v>
      </c>
      <c r="AE24" s="52" t="str">
        <f t="shared" si="10"/>
        <v/>
      </c>
      <c r="AF24" s="52" t="str">
        <f t="shared" si="11"/>
        <v/>
      </c>
    </row>
    <row r="25" spans="1:32" ht="14.4" x14ac:dyDescent="0.3">
      <c r="B25" s="68"/>
      <c r="C25" s="7"/>
      <c r="D25" s="21"/>
      <c r="E25" s="21"/>
      <c r="F25" s="20"/>
      <c r="G25" s="20"/>
      <c r="H25" s="9"/>
      <c r="I25" s="70"/>
      <c r="K25" s="26" t="str">
        <f t="shared" si="8"/>
        <v/>
      </c>
      <c r="L25" s="61" t="str">
        <f t="shared" si="9"/>
        <v>H</v>
      </c>
      <c r="M25" s="60" t="s">
        <v>912</v>
      </c>
      <c r="AB25" s="25" t="s">
        <v>74</v>
      </c>
      <c r="AE25" s="52" t="str">
        <f t="shared" si="10"/>
        <v/>
      </c>
      <c r="AF25" s="52" t="str">
        <f t="shared" si="11"/>
        <v/>
      </c>
    </row>
    <row r="26" spans="1:32" ht="14.4" x14ac:dyDescent="0.3">
      <c r="A26" s="12"/>
      <c r="B26" s="68"/>
      <c r="C26" s="7"/>
      <c r="D26" s="119" t="s">
        <v>915</v>
      </c>
      <c r="E26" s="119"/>
      <c r="F26" s="11"/>
      <c r="G26" s="105"/>
      <c r="H26" s="9"/>
      <c r="I26" s="70"/>
      <c r="K26" s="26" t="str">
        <f t="shared" si="8"/>
        <v>?</v>
      </c>
      <c r="L26" s="61" t="str">
        <f t="shared" si="9"/>
        <v>H</v>
      </c>
      <c r="M26" s="60" t="s">
        <v>912</v>
      </c>
      <c r="O26" s="46"/>
      <c r="Y26" s="45"/>
      <c r="AB26" s="25" t="s">
        <v>72</v>
      </c>
      <c r="AC26" s="41" t="s">
        <v>69</v>
      </c>
      <c r="AD26" s="41">
        <v>1</v>
      </c>
      <c r="AE26" s="52" t="str">
        <f t="shared" si="10"/>
        <v>ConfirmationFieldYouth1</v>
      </c>
      <c r="AF26" s="52">
        <f t="shared" si="11"/>
        <v>18</v>
      </c>
    </row>
    <row r="27" spans="1:32" ht="14.4" x14ac:dyDescent="0.3">
      <c r="A27" s="12"/>
      <c r="B27" s="68"/>
      <c r="C27" s="7"/>
      <c r="D27" s="120" t="str">
        <f>IF(O27=1,"Please, "&amp;IF(P27="dropdown","select a value","give a valid " &amp;P27&amp;" "&amp;U27),"")</f>
        <v>Please, select a value</v>
      </c>
      <c r="E27" s="120"/>
      <c r="F27" s="120"/>
      <c r="G27" s="120"/>
      <c r="H27" s="9"/>
      <c r="I27" s="70"/>
      <c r="K27" s="26" t="str">
        <f t="shared" si="8"/>
        <v/>
      </c>
      <c r="L27" s="61" t="str">
        <f t="shared" si="9"/>
        <v>H</v>
      </c>
      <c r="M27" s="60" t="s">
        <v>912</v>
      </c>
      <c r="N27" s="55">
        <f>IF(L27="H",0,O27)</f>
        <v>0</v>
      </c>
      <c r="O27" s="39">
        <f>IF(AND(T27="Y",G26=""),1,IF(P27="number",SUM(X27:Z27),IF(P27&lt;&gt;"Number",0,1)))</f>
        <v>1</v>
      </c>
      <c r="P27" s="40" t="s">
        <v>57</v>
      </c>
      <c r="Q27" s="40">
        <v>0</v>
      </c>
      <c r="R27" s="40">
        <v>0</v>
      </c>
      <c r="S27" s="40"/>
      <c r="T27" s="40" t="s">
        <v>55</v>
      </c>
      <c r="U27" s="118" t="str">
        <f>IF(P27="number",IF(Q27&amp;R27&amp;S27="","","( "&amp;IF(Q27="","",Q27&amp;" decimal" &amp; IF(Q27=0,"","(s)")) &amp; IF(Q27="","",", ") &amp; IF(R27="","no minimum, ","minimal value = "&amp;R27 &amp;", ")&amp;IF(S27="","no maximum","maximal value = "&amp;S27)&amp;IF(Q27&amp;R27&amp;S27="",""," )")),"")</f>
        <v/>
      </c>
      <c r="V27" s="118"/>
      <c r="W27" s="118"/>
      <c r="X27" s="55">
        <f>IF(P27&lt;&gt;"number",0,IF(ROUND(G26,Q27)&lt;&gt;G26,1,0))</f>
        <v>0</v>
      </c>
      <c r="Y27" s="55">
        <f>IF(R27="",0,IF(G25&lt;R27,1,0))</f>
        <v>0</v>
      </c>
      <c r="Z27" s="55">
        <f>IF(S27="",0,IF(G25&gt;S27,1,0))</f>
        <v>0</v>
      </c>
      <c r="AB27" s="25" t="s">
        <v>73</v>
      </c>
      <c r="AE27" s="52" t="str">
        <f t="shared" si="10"/>
        <v/>
      </c>
      <c r="AF27" s="52" t="str">
        <f t="shared" si="11"/>
        <v/>
      </c>
    </row>
    <row r="28" spans="1:32" ht="14.4" x14ac:dyDescent="0.3">
      <c r="A28" s="12"/>
      <c r="B28" s="68"/>
      <c r="C28" s="7"/>
      <c r="D28" s="119" t="s">
        <v>916</v>
      </c>
      <c r="E28" s="119"/>
      <c r="F28" s="11"/>
      <c r="G28" s="105"/>
      <c r="H28" s="9"/>
      <c r="I28" s="70"/>
      <c r="K28" s="26" t="str">
        <f t="shared" si="8"/>
        <v>?</v>
      </c>
      <c r="L28" s="61" t="str">
        <f t="shared" si="9"/>
        <v>H</v>
      </c>
      <c r="M28" s="60" t="s">
        <v>912</v>
      </c>
      <c r="O28" s="46"/>
      <c r="Y28" s="45"/>
      <c r="AB28" s="25" t="s">
        <v>72</v>
      </c>
      <c r="AC28" s="41" t="s">
        <v>69</v>
      </c>
      <c r="AD28" s="41">
        <v>1</v>
      </c>
      <c r="AE28" s="52" t="str">
        <f t="shared" si="10"/>
        <v>ConfirmationFieldYouth1</v>
      </c>
      <c r="AF28" s="52">
        <f t="shared" si="11"/>
        <v>18</v>
      </c>
    </row>
    <row r="29" spans="1:32" ht="14.4" x14ac:dyDescent="0.3">
      <c r="A29" s="12"/>
      <c r="B29" s="68"/>
      <c r="C29" s="7"/>
      <c r="D29" s="120" t="str">
        <f>IF(O29=1,"Please, "&amp;IF(P29="dropdown","select a value","give a valid " &amp;P29&amp;" "&amp;U29),"")</f>
        <v>Please, select a value</v>
      </c>
      <c r="E29" s="120"/>
      <c r="F29" s="120"/>
      <c r="G29" s="120"/>
      <c r="H29" s="9"/>
      <c r="I29" s="70"/>
      <c r="K29" s="26" t="str">
        <f t="shared" si="8"/>
        <v/>
      </c>
      <c r="L29" s="61" t="str">
        <f t="shared" si="9"/>
        <v>H</v>
      </c>
      <c r="M29" s="60" t="s">
        <v>912</v>
      </c>
      <c r="N29" s="55">
        <f>IF(L29="H",0,O29)</f>
        <v>0</v>
      </c>
      <c r="O29" s="39">
        <f>IF(AND(T29="Y",G28=""),1,IF(P29="number",SUM(X29:Z29),IF(P29&lt;&gt;"Number",0,1)))</f>
        <v>1</v>
      </c>
      <c r="P29" s="40" t="s">
        <v>57</v>
      </c>
      <c r="Q29" s="40">
        <v>0</v>
      </c>
      <c r="R29" s="40">
        <v>0</v>
      </c>
      <c r="S29" s="40"/>
      <c r="T29" s="40" t="s">
        <v>55</v>
      </c>
      <c r="U29" s="118" t="str">
        <f>IF(P29="number",IF(Q29&amp;R29&amp;S29="","","( "&amp;IF(Q29="","",Q29&amp;" decimal" &amp; IF(Q29=0,"","(s)")) &amp; IF(Q29="","",", ") &amp; IF(R29="","no minimum, ","minimal value = "&amp;R29 &amp;", ")&amp;IF(S29="","no maximum","maximal value = "&amp;S29)&amp;IF(Q29&amp;R29&amp;S29="",""," )")),"")</f>
        <v/>
      </c>
      <c r="V29" s="118"/>
      <c r="W29" s="118"/>
      <c r="X29" s="55">
        <f>IF(P29&lt;&gt;"number",0,IF(ROUND(G28,Q29)&lt;&gt;G28,1,0))</f>
        <v>0</v>
      </c>
      <c r="Y29" s="55">
        <f>IF(R29="",0,IF(G27&lt;R29,1,0))</f>
        <v>0</v>
      </c>
      <c r="Z29" s="55">
        <f>IF(S29="",0,IF(G27&gt;S29,1,0))</f>
        <v>0</v>
      </c>
      <c r="AB29" s="25" t="s">
        <v>73</v>
      </c>
      <c r="AE29" s="52" t="str">
        <f t="shared" si="10"/>
        <v/>
      </c>
      <c r="AF29" s="52" t="str">
        <f t="shared" si="11"/>
        <v/>
      </c>
    </row>
    <row r="30" spans="1:32" ht="19.2" x14ac:dyDescent="0.35">
      <c r="B30" s="68"/>
      <c r="C30" s="7"/>
      <c r="D30" s="128" t="s">
        <v>917</v>
      </c>
      <c r="E30" s="128"/>
      <c r="H30" s="9"/>
      <c r="I30" s="70"/>
      <c r="K30" s="26" t="str">
        <f t="shared" si="8"/>
        <v/>
      </c>
      <c r="L30" s="61" t="str">
        <f t="shared" si="9"/>
        <v>H</v>
      </c>
      <c r="M30" s="60" t="s">
        <v>912</v>
      </c>
      <c r="O30" s="46"/>
      <c r="AB30" s="25" t="s">
        <v>77</v>
      </c>
      <c r="AE30" s="52" t="str">
        <f t="shared" si="10"/>
        <v/>
      </c>
      <c r="AF30" s="52" t="str">
        <f t="shared" si="11"/>
        <v/>
      </c>
    </row>
    <row r="31" spans="1:32" ht="14.4" x14ac:dyDescent="0.3">
      <c r="B31" s="68"/>
      <c r="C31" s="7"/>
      <c r="D31" s="98"/>
      <c r="E31" s="98"/>
      <c r="H31" s="9"/>
      <c r="I31" s="70"/>
      <c r="L31" s="61" t="str">
        <f t="shared" si="9"/>
        <v>H</v>
      </c>
      <c r="M31" s="60" t="s">
        <v>912</v>
      </c>
      <c r="O31" s="46"/>
    </row>
    <row r="32" spans="1:32" ht="14.4" x14ac:dyDescent="0.3">
      <c r="A32" s="12"/>
      <c r="B32" s="68"/>
      <c r="C32" s="7"/>
      <c r="D32" s="119" t="s">
        <v>918</v>
      </c>
      <c r="E32" s="119"/>
      <c r="F32" s="11"/>
      <c r="G32" s="105"/>
      <c r="H32" s="9"/>
      <c r="I32" s="70"/>
      <c r="K32" s="26" t="str">
        <f t="shared" si="8"/>
        <v>?</v>
      </c>
      <c r="L32" s="61" t="str">
        <f t="shared" si="9"/>
        <v>H</v>
      </c>
      <c r="M32" s="60" t="s">
        <v>912</v>
      </c>
      <c r="O32" s="46"/>
      <c r="Y32" s="45"/>
      <c r="AB32" s="25" t="s">
        <v>72</v>
      </c>
      <c r="AC32" s="41" t="s">
        <v>69</v>
      </c>
      <c r="AD32" s="41">
        <v>1</v>
      </c>
      <c r="AE32" s="52" t="str">
        <f t="shared" si="10"/>
        <v>ConfirmationFieldYouth1</v>
      </c>
      <c r="AF32" s="52">
        <f t="shared" ref="AF32:AF37" si="12">IF(AB32="Field",COUNTIF(AE:AE,AE32),"")</f>
        <v>18</v>
      </c>
    </row>
    <row r="33" spans="1:32" ht="14.4" x14ac:dyDescent="0.3">
      <c r="A33" s="12"/>
      <c r="B33" s="68"/>
      <c r="C33" s="7"/>
      <c r="D33" s="120" t="str">
        <f>IF(O33=1,"Please, "&amp;IF(P33="dropdown","select a value","give a valid " &amp;P33&amp;" "&amp;U33),"")</f>
        <v>Please, select a value</v>
      </c>
      <c r="E33" s="120"/>
      <c r="F33" s="120"/>
      <c r="G33" s="120"/>
      <c r="H33" s="9"/>
      <c r="I33" s="70"/>
      <c r="K33" s="26" t="str">
        <f t="shared" si="8"/>
        <v/>
      </c>
      <c r="L33" s="61" t="str">
        <f t="shared" si="9"/>
        <v>H</v>
      </c>
      <c r="M33" s="60" t="s">
        <v>912</v>
      </c>
      <c r="N33" s="55">
        <f>IF(L33="H",0,O33)</f>
        <v>0</v>
      </c>
      <c r="O33" s="39">
        <f>IF(AND(T33="Y",G32=""),1,IF(P33="number",SUM(X33:Z33),IF(P33&lt;&gt;"Number",0,1)))</f>
        <v>1</v>
      </c>
      <c r="P33" s="40" t="s">
        <v>57</v>
      </c>
      <c r="Q33" s="40">
        <v>0</v>
      </c>
      <c r="R33" s="40">
        <v>0</v>
      </c>
      <c r="S33" s="40"/>
      <c r="T33" s="40" t="s">
        <v>55</v>
      </c>
      <c r="U33" s="118" t="str">
        <f>IF(P33="number",IF(Q33&amp;R33&amp;S33="","","( "&amp;IF(Q33="","",Q33&amp;" decimal" &amp; IF(Q33=0,"","(s)")) &amp; IF(Q33="","",", ") &amp; IF(R33="","no minimum, ","minimal value = "&amp;R33 &amp;", ")&amp;IF(S33="","no maximum","maximal value = "&amp;S33)&amp;IF(Q33&amp;R33&amp;S33="",""," )")),"")</f>
        <v/>
      </c>
      <c r="V33" s="118"/>
      <c r="W33" s="118"/>
      <c r="X33" s="55">
        <f>IF(P33&lt;&gt;"number",0,IF(ROUND(G32,Q33)&lt;&gt;G32,1,0))</f>
        <v>0</v>
      </c>
      <c r="Y33" s="55">
        <f>IF(R33="",0,IF(G29&lt;R33,1,0))</f>
        <v>0</v>
      </c>
      <c r="Z33" s="55">
        <f>IF(S33="",0,IF(G29&gt;S33,1,0))</f>
        <v>0</v>
      </c>
      <c r="AB33" s="25" t="s">
        <v>73</v>
      </c>
      <c r="AE33" s="52" t="str">
        <f t="shared" si="10"/>
        <v/>
      </c>
      <c r="AF33" s="52" t="str">
        <f t="shared" si="12"/>
        <v/>
      </c>
    </row>
    <row r="34" spans="1:32" ht="14.4" x14ac:dyDescent="0.3">
      <c r="A34" s="12"/>
      <c r="B34" s="68"/>
      <c r="C34" s="7"/>
      <c r="D34" s="119" t="s">
        <v>919</v>
      </c>
      <c r="E34" s="119"/>
      <c r="F34" s="11"/>
      <c r="G34" s="105"/>
      <c r="H34" s="9"/>
      <c r="I34" s="70"/>
      <c r="K34" s="26" t="str">
        <f t="shared" ref="K34:K37" si="13">IF(AB34&lt;&gt;"Field","",IF(AC34="","?",IF(AF34&gt;1,"?","")))</f>
        <v>?</v>
      </c>
      <c r="L34" s="61" t="str">
        <f t="shared" si="9"/>
        <v>H</v>
      </c>
      <c r="M34" s="60" t="s">
        <v>912</v>
      </c>
      <c r="O34" s="46"/>
      <c r="Y34" s="45"/>
      <c r="AB34" s="25" t="s">
        <v>72</v>
      </c>
      <c r="AC34" s="41" t="s">
        <v>69</v>
      </c>
      <c r="AD34" s="41">
        <v>1</v>
      </c>
      <c r="AE34" s="52" t="str">
        <f t="shared" ref="AE34:AE37" si="14">IF(AB34="Field",AC34&amp;AD34,"")</f>
        <v>ConfirmationFieldYouth1</v>
      </c>
      <c r="AF34" s="52">
        <f t="shared" si="12"/>
        <v>18</v>
      </c>
    </row>
    <row r="35" spans="1:32" ht="14.4" x14ac:dyDescent="0.3">
      <c r="A35" s="12"/>
      <c r="B35" s="68"/>
      <c r="C35" s="7"/>
      <c r="D35" s="120" t="str">
        <f>IF(O35=1,"Please, "&amp;IF(P35="dropdown","select a value","give a valid " &amp;P35&amp;" "&amp;U35),"")</f>
        <v>Please, select a value</v>
      </c>
      <c r="E35" s="120"/>
      <c r="F35" s="120"/>
      <c r="G35" s="120"/>
      <c r="H35" s="9"/>
      <c r="I35" s="70"/>
      <c r="K35" s="26" t="str">
        <f t="shared" si="13"/>
        <v/>
      </c>
      <c r="L35" s="61" t="str">
        <f t="shared" si="9"/>
        <v>H</v>
      </c>
      <c r="M35" s="60" t="s">
        <v>912</v>
      </c>
      <c r="N35" s="55">
        <f>IF(L35="H",0,O35)</f>
        <v>0</v>
      </c>
      <c r="O35" s="39">
        <f>IF(AND(T35="Y",G34=""),1,IF(P35="number",SUM(X35:Z35),IF(P35&lt;&gt;"Number",0,1)))</f>
        <v>1</v>
      </c>
      <c r="P35" s="40" t="s">
        <v>57</v>
      </c>
      <c r="Q35" s="40">
        <v>0</v>
      </c>
      <c r="R35" s="40">
        <v>0</v>
      </c>
      <c r="S35" s="40"/>
      <c r="T35" s="40" t="s">
        <v>55</v>
      </c>
      <c r="U35" s="118" t="str">
        <f>IF(P35="number",IF(Q35&amp;R35&amp;S35="","","( "&amp;IF(Q35="","",Q35&amp;" decimal" &amp; IF(Q35=0,"","(s)")) &amp; IF(Q35="","",", ") &amp; IF(R35="","no minimum, ","minimal value = "&amp;R35 &amp;", ")&amp;IF(S35="","no maximum","maximal value = "&amp;S35)&amp;IF(Q35&amp;R35&amp;S35="",""," )")),"")</f>
        <v/>
      </c>
      <c r="V35" s="118"/>
      <c r="W35" s="118"/>
      <c r="X35" s="55">
        <f>IF(P35&lt;&gt;"number",0,IF(ROUND(G34,Q35)&lt;&gt;G34,1,0))</f>
        <v>0</v>
      </c>
      <c r="Y35" s="55">
        <f>IF(R35="",0,IF(G31&lt;R35,1,0))</f>
        <v>0</v>
      </c>
      <c r="Z35" s="55">
        <f>IF(S35="",0,IF(G31&gt;S35,1,0))</f>
        <v>0</v>
      </c>
      <c r="AB35" s="25" t="s">
        <v>73</v>
      </c>
      <c r="AE35" s="52" t="str">
        <f t="shared" si="14"/>
        <v/>
      </c>
      <c r="AF35" s="52" t="str">
        <f t="shared" si="12"/>
        <v/>
      </c>
    </row>
    <row r="36" spans="1:32" ht="14.4" x14ac:dyDescent="0.3">
      <c r="A36" s="12"/>
      <c r="B36" s="68"/>
      <c r="C36" s="7"/>
      <c r="D36" s="119" t="s">
        <v>920</v>
      </c>
      <c r="E36" s="119"/>
      <c r="F36" s="11"/>
      <c r="G36" s="105"/>
      <c r="H36" s="9"/>
      <c r="I36" s="70"/>
      <c r="K36" s="26" t="str">
        <f t="shared" si="13"/>
        <v>?</v>
      </c>
      <c r="L36" s="61" t="str">
        <f t="shared" si="9"/>
        <v>H</v>
      </c>
      <c r="M36" s="60" t="s">
        <v>912</v>
      </c>
      <c r="N36" s="45" t="s">
        <v>925</v>
      </c>
      <c r="O36" s="46"/>
      <c r="Y36" s="45"/>
      <c r="AB36" s="25" t="s">
        <v>72</v>
      </c>
      <c r="AC36" s="41" t="s">
        <v>69</v>
      </c>
      <c r="AD36" s="41">
        <v>1</v>
      </c>
      <c r="AE36" s="52" t="str">
        <f t="shared" si="14"/>
        <v>ConfirmationFieldYouth1</v>
      </c>
      <c r="AF36" s="52">
        <f t="shared" si="12"/>
        <v>18</v>
      </c>
    </row>
    <row r="37" spans="1:32" ht="14.4" x14ac:dyDescent="0.3">
      <c r="A37" s="12"/>
      <c r="B37" s="68"/>
      <c r="C37" s="7"/>
      <c r="D37" s="120" t="str">
        <f>IF(O37=1,"Please, "&amp;IF(P37="dropdown","select a value","give a valid " &amp;P37&amp;" "&amp;U37),"")</f>
        <v>Please, select a value</v>
      </c>
      <c r="E37" s="120"/>
      <c r="F37" s="120"/>
      <c r="G37" s="120"/>
      <c r="H37" s="9"/>
      <c r="I37" s="70"/>
      <c r="K37" s="26" t="str">
        <f t="shared" si="13"/>
        <v/>
      </c>
      <c r="L37" s="61" t="str">
        <f t="shared" si="9"/>
        <v>H</v>
      </c>
      <c r="M37" s="60" t="s">
        <v>912</v>
      </c>
      <c r="N37" s="55">
        <f>IF(L37="H",0,O37)</f>
        <v>0</v>
      </c>
      <c r="O37" s="39">
        <f>IF(Is3Yes="No","0",IF(AND(T37="Y",G36=""),1,IF(P37="number",SUM(X37:Z37),IF(P37&lt;&gt;"Number",0,1))))</f>
        <v>1</v>
      </c>
      <c r="P37" s="40" t="s">
        <v>57</v>
      </c>
      <c r="Q37" s="40">
        <v>0</v>
      </c>
      <c r="R37" s="40">
        <v>0</v>
      </c>
      <c r="S37" s="40"/>
      <c r="T37" s="40" t="s">
        <v>55</v>
      </c>
      <c r="U37" s="118" t="str">
        <f>IF(P37="number",IF(Q37&amp;R37&amp;S37="","","( "&amp;IF(Q37="","",Q37&amp;" decimal" &amp; IF(Q37=0,"","(s)")) &amp; IF(Q37="","",", ") &amp; IF(R37="","no minimum, ","minimal value = "&amp;R37 &amp;", ")&amp;IF(S37="","no maximum","maximal value = "&amp;S37)&amp;IF(Q37&amp;R37&amp;S37="",""," )")),"")</f>
        <v/>
      </c>
      <c r="V37" s="118"/>
      <c r="W37" s="118"/>
      <c r="X37" s="55">
        <f>IF(P37&lt;&gt;"number",0,IF(ROUND(G36,Q37)&lt;&gt;G36,1,0))</f>
        <v>0</v>
      </c>
      <c r="Y37" s="55">
        <f>IF(R37="",0,IF(G33&lt;R37,1,0))</f>
        <v>0</v>
      </c>
      <c r="Z37" s="55">
        <f>IF(S37="",0,IF(G33&gt;S37,1,0))</f>
        <v>0</v>
      </c>
      <c r="AB37" s="25" t="s">
        <v>73</v>
      </c>
      <c r="AE37" s="52" t="str">
        <f t="shared" si="14"/>
        <v/>
      </c>
      <c r="AF37" s="52" t="str">
        <f t="shared" si="12"/>
        <v/>
      </c>
    </row>
    <row r="38" spans="1:32" ht="14.4" x14ac:dyDescent="0.3">
      <c r="A38" s="12"/>
      <c r="B38" s="68"/>
      <c r="C38" s="7"/>
      <c r="D38" s="52"/>
      <c r="E38" s="99" t="s">
        <v>921</v>
      </c>
      <c r="F38" s="75"/>
      <c r="G38" s="75"/>
      <c r="H38" s="9"/>
      <c r="I38" s="70"/>
      <c r="L38" s="61" t="str">
        <f t="shared" si="9"/>
        <v>H</v>
      </c>
      <c r="M38" s="60" t="s">
        <v>912</v>
      </c>
      <c r="O38" s="46"/>
    </row>
    <row r="39" spans="1:32" ht="14.4" customHeight="1" x14ac:dyDescent="0.3">
      <c r="A39" s="12"/>
      <c r="B39" s="68"/>
      <c r="C39" s="7"/>
      <c r="D39" s="52"/>
      <c r="E39" s="101" t="s">
        <v>922</v>
      </c>
      <c r="F39" s="11"/>
      <c r="G39" s="105"/>
      <c r="H39" s="9"/>
      <c r="I39" s="70"/>
      <c r="K39" s="26" t="str">
        <f t="shared" ref="K39:K47" si="15">IF(AB39&lt;&gt;"Field","",IF(AC39="","?",IF(AF39&gt;1,"?","")))</f>
        <v>?</v>
      </c>
      <c r="L39" s="61" t="str">
        <f t="shared" si="9"/>
        <v>H</v>
      </c>
      <c r="M39" s="60" t="s">
        <v>912</v>
      </c>
      <c r="N39" s="45" t="s">
        <v>924</v>
      </c>
      <c r="O39" s="46"/>
      <c r="Y39" s="45"/>
      <c r="AB39" s="25" t="s">
        <v>72</v>
      </c>
      <c r="AC39" s="41" t="s">
        <v>69</v>
      </c>
      <c r="AD39" s="41">
        <v>1</v>
      </c>
      <c r="AE39" s="52" t="str">
        <f t="shared" ref="AE39:AE47" si="16">IF(AB39="Field",AC39&amp;AD39,"")</f>
        <v>ConfirmationFieldYouth1</v>
      </c>
      <c r="AF39" s="52">
        <f t="shared" ref="AF39:AF47" si="17">IF(AB39="Field",COUNTIF(AE:AE,AE39),"")</f>
        <v>18</v>
      </c>
    </row>
    <row r="40" spans="1:32" ht="14.4" x14ac:dyDescent="0.3">
      <c r="A40" s="12"/>
      <c r="B40" s="68"/>
      <c r="C40" s="7"/>
      <c r="D40" s="120" t="str">
        <f>IF(O40=1,"Please, "&amp;IF(P40="dropdown","select a value","give a valid " &amp;P40&amp;" "&amp;U40),"")</f>
        <v>Please, select a value</v>
      </c>
      <c r="E40" s="120"/>
      <c r="F40" s="120"/>
      <c r="G40" s="120"/>
      <c r="H40" s="9"/>
      <c r="I40" s="70"/>
      <c r="K40" s="26" t="str">
        <f t="shared" si="15"/>
        <v/>
      </c>
      <c r="L40" s="61" t="str">
        <f t="shared" si="9"/>
        <v>H</v>
      </c>
      <c r="M40" s="60" t="s">
        <v>912</v>
      </c>
      <c r="N40" s="55">
        <f>IF(L40="H",0,O40)</f>
        <v>0</v>
      </c>
      <c r="O40" s="39">
        <f>IF(Is3Yes="No","0",IF(AND(T40="Y",G39=""),1,IF(P40="number",SUM(X40:Z40),IF(P40&lt;&gt;"Number",0,1))))</f>
        <v>1</v>
      </c>
      <c r="P40" s="40" t="s">
        <v>57</v>
      </c>
      <c r="Q40" s="40">
        <v>0</v>
      </c>
      <c r="R40" s="40">
        <v>0</v>
      </c>
      <c r="S40" s="40"/>
      <c r="T40" s="40" t="s">
        <v>55</v>
      </c>
      <c r="U40" s="118" t="str">
        <f>IF(P40="number",IF(Q40&amp;R40&amp;S40="","","( "&amp;IF(Q40="","",Q40&amp;" decimal" &amp; IF(Q40=0,"","(s)")) &amp; IF(Q40="","",", ") &amp; IF(R40="","no minimum, ","minimal value = "&amp;R40 &amp;", ")&amp;IF(S40="","no maximum","maximal value = "&amp;S40)&amp;IF(Q40&amp;R40&amp;S40="",""," )")),"")</f>
        <v/>
      </c>
      <c r="V40" s="118"/>
      <c r="W40" s="118"/>
      <c r="X40" s="55">
        <f>IF(P40&lt;&gt;"number",0,IF(ROUND(G39,Q40)&lt;&gt;G39,1,0))</f>
        <v>0</v>
      </c>
      <c r="Y40" s="55">
        <f>IF(R40="",0,IF(G36&lt;R40,1,0))</f>
        <v>0</v>
      </c>
      <c r="Z40" s="55">
        <f>IF(S40="",0,IF(G36&gt;S40,1,0))</f>
        <v>0</v>
      </c>
      <c r="AB40" s="25" t="s">
        <v>73</v>
      </c>
      <c r="AE40" s="52" t="str">
        <f t="shared" si="16"/>
        <v/>
      </c>
      <c r="AF40" s="52" t="str">
        <f t="shared" si="17"/>
        <v/>
      </c>
    </row>
    <row r="41" spans="1:32" ht="14.4" customHeight="1" x14ac:dyDescent="0.3">
      <c r="A41" s="12"/>
      <c r="B41" s="68"/>
      <c r="C41" s="7"/>
      <c r="D41" s="52"/>
      <c r="E41" s="100" t="s">
        <v>923</v>
      </c>
      <c r="F41" s="11"/>
      <c r="G41" s="108"/>
      <c r="H41" s="9"/>
      <c r="I41" s="70"/>
      <c r="K41" s="26" t="str">
        <f t="shared" si="15"/>
        <v>?</v>
      </c>
      <c r="L41" s="61" t="str">
        <f t="shared" si="9"/>
        <v>H</v>
      </c>
      <c r="M41" s="60" t="s">
        <v>912</v>
      </c>
      <c r="O41" s="46"/>
      <c r="Y41" s="45"/>
      <c r="AB41" s="25" t="s">
        <v>72</v>
      </c>
      <c r="AC41" s="41" t="s">
        <v>69</v>
      </c>
      <c r="AD41" s="41">
        <v>1</v>
      </c>
      <c r="AE41" s="52" t="str">
        <f t="shared" si="16"/>
        <v>ConfirmationFieldYouth1</v>
      </c>
      <c r="AF41" s="52">
        <f t="shared" si="17"/>
        <v>18</v>
      </c>
    </row>
    <row r="42" spans="1:32" ht="14.4" x14ac:dyDescent="0.3">
      <c r="A42" s="12"/>
      <c r="B42" s="68"/>
      <c r="C42" s="7"/>
      <c r="D42" s="120" t="str">
        <f>IF(O42=1,"Please, "&amp;IF(P42="dropdown","select a value","give a valid " &amp;P42&amp;" "&amp;U42),"")</f>
        <v xml:space="preserve">Please, give a valid date </v>
      </c>
      <c r="E42" s="120"/>
      <c r="F42" s="120"/>
      <c r="G42" s="120"/>
      <c r="H42" s="9"/>
      <c r="I42" s="70"/>
      <c r="K42" s="26" t="str">
        <f t="shared" si="15"/>
        <v/>
      </c>
      <c r="L42" s="61" t="str">
        <f t="shared" si="9"/>
        <v>H</v>
      </c>
      <c r="M42" s="60" t="s">
        <v>912</v>
      </c>
      <c r="N42" s="55">
        <f>IF(L42="H",0,O42)</f>
        <v>0</v>
      </c>
      <c r="O42" s="39">
        <f>IF(Is3Yes="No","0",IF(IsLimitedInTime="No","0",IF(AND(T42="Y",G41=""),1,IF(P42="number",SUM(X42:Z42),IF(P42&lt;&gt;"Number",0,1)))))</f>
        <v>1</v>
      </c>
      <c r="P42" s="40" t="s">
        <v>894</v>
      </c>
      <c r="Q42" s="40">
        <v>0</v>
      </c>
      <c r="R42" s="40">
        <v>0</v>
      </c>
      <c r="S42" s="40"/>
      <c r="T42" s="40" t="s">
        <v>55</v>
      </c>
      <c r="U42" s="118" t="str">
        <f>IF(P42="number",IF(Q42&amp;R42&amp;S42="","","( "&amp;IF(Q42="","",Q42&amp;" decimal" &amp; IF(Q42=0,"","(s)")) &amp; IF(Q42="","",", ") &amp; IF(R42="","no minimum, ","minimal value = "&amp;R42 &amp;", ")&amp;IF(S42="","no maximum","maximal value = "&amp;S42)&amp;IF(Q42&amp;R42&amp;S42="",""," )")),"")</f>
        <v/>
      </c>
      <c r="V42" s="118"/>
      <c r="W42" s="118"/>
      <c r="X42" s="55">
        <f>IF(P42&lt;&gt;"number",0,IF(ROUND(G41,Q42)&lt;&gt;G41,1,0))</f>
        <v>0</v>
      </c>
      <c r="Y42" s="55">
        <f>IF(R42="",0,IF(G38&lt;R42,1,0))</f>
        <v>0</v>
      </c>
      <c r="Z42" s="55">
        <f>IF(S42="",0,IF(G38&gt;S42,1,0))</f>
        <v>0</v>
      </c>
      <c r="AB42" s="25" t="s">
        <v>73</v>
      </c>
      <c r="AE42" s="52" t="str">
        <f t="shared" si="16"/>
        <v/>
      </c>
      <c r="AF42" s="52" t="str">
        <f t="shared" si="17"/>
        <v/>
      </c>
    </row>
    <row r="43" spans="1:32" ht="15" thickBot="1" x14ac:dyDescent="0.35">
      <c r="B43" s="68"/>
      <c r="C43" s="17"/>
      <c r="D43" s="8"/>
      <c r="E43" s="8"/>
      <c r="F43" s="8"/>
      <c r="G43" s="8"/>
      <c r="H43" s="13"/>
      <c r="I43" s="70"/>
      <c r="K43" s="26" t="str">
        <f t="shared" si="15"/>
        <v/>
      </c>
      <c r="L43" s="61" t="str">
        <f t="shared" si="9"/>
        <v>H</v>
      </c>
      <c r="M43" s="60" t="s">
        <v>912</v>
      </c>
      <c r="AB43" s="25" t="s">
        <v>74</v>
      </c>
      <c r="AE43" s="52" t="str">
        <f t="shared" si="16"/>
        <v/>
      </c>
      <c r="AF43" s="52" t="str">
        <f t="shared" si="17"/>
        <v/>
      </c>
    </row>
    <row r="44" spans="1:32" ht="15" thickBot="1" x14ac:dyDescent="0.35">
      <c r="B44" s="68"/>
      <c r="C44" s="71"/>
      <c r="D44" s="72"/>
      <c r="E44" s="72"/>
      <c r="F44" s="72"/>
      <c r="G44" s="72"/>
      <c r="H44" s="73"/>
      <c r="I44" s="70"/>
      <c r="K44" s="26" t="str">
        <f t="shared" si="15"/>
        <v/>
      </c>
      <c r="AB44" s="25" t="s">
        <v>74</v>
      </c>
      <c r="AE44" s="52" t="str">
        <f t="shared" si="16"/>
        <v/>
      </c>
      <c r="AF44" s="52" t="str">
        <f t="shared" si="17"/>
        <v/>
      </c>
    </row>
    <row r="45" spans="1:32" x14ac:dyDescent="0.25">
      <c r="B45" s="68"/>
      <c r="C45" s="18"/>
      <c r="D45" s="5"/>
      <c r="E45" s="5"/>
      <c r="F45" s="5"/>
      <c r="G45" s="5"/>
      <c r="H45" s="6"/>
      <c r="I45" s="70"/>
      <c r="K45" s="26" t="str">
        <f t="shared" si="15"/>
        <v/>
      </c>
      <c r="AB45" s="25" t="s">
        <v>74</v>
      </c>
      <c r="AE45" s="52" t="str">
        <f t="shared" si="16"/>
        <v/>
      </c>
      <c r="AF45" s="52" t="str">
        <f t="shared" si="17"/>
        <v/>
      </c>
    </row>
    <row r="46" spans="1:32" ht="24.6" x14ac:dyDescent="0.4">
      <c r="B46" s="68"/>
      <c r="C46" s="7"/>
      <c r="D46" s="126" t="s">
        <v>1017</v>
      </c>
      <c r="E46" s="126"/>
      <c r="F46" s="23"/>
      <c r="G46" s="23"/>
      <c r="H46" s="9"/>
      <c r="I46" s="70"/>
      <c r="K46" s="26" t="str">
        <f t="shared" si="15"/>
        <v/>
      </c>
      <c r="AB46" s="25" t="s">
        <v>76</v>
      </c>
      <c r="AE46" s="52" t="str">
        <f t="shared" si="16"/>
        <v/>
      </c>
      <c r="AF46" s="52" t="str">
        <f t="shared" si="17"/>
        <v/>
      </c>
    </row>
    <row r="47" spans="1:32" ht="42" x14ac:dyDescent="0.3">
      <c r="A47" s="12" t="s">
        <v>927</v>
      </c>
      <c r="B47" s="68"/>
      <c r="C47" s="7"/>
      <c r="D47" s="122" t="s">
        <v>926</v>
      </c>
      <c r="E47" s="122"/>
      <c r="F47" s="122"/>
      <c r="G47" s="122"/>
      <c r="H47" s="9"/>
      <c r="I47" s="70"/>
      <c r="K47" s="26" t="str">
        <f t="shared" si="15"/>
        <v/>
      </c>
      <c r="AB47" s="25" t="s">
        <v>74</v>
      </c>
      <c r="AE47" s="52" t="str">
        <f t="shared" si="16"/>
        <v/>
      </c>
      <c r="AF47" s="52" t="str">
        <f t="shared" si="17"/>
        <v/>
      </c>
    </row>
    <row r="48" spans="1:32" ht="14.4" x14ac:dyDescent="0.3">
      <c r="B48" s="68"/>
      <c r="C48" s="7"/>
      <c r="D48" s="21"/>
      <c r="E48" s="21"/>
      <c r="F48" s="20"/>
      <c r="G48" s="20"/>
      <c r="H48" s="9"/>
      <c r="I48" s="70"/>
    </row>
    <row r="49" spans="1:32" ht="14.4" x14ac:dyDescent="0.3">
      <c r="A49" s="12"/>
      <c r="B49" s="68"/>
      <c r="C49" s="7"/>
      <c r="D49" s="123" t="s">
        <v>932</v>
      </c>
      <c r="E49" s="123"/>
      <c r="F49" s="11"/>
      <c r="G49" s="105">
        <v>9</v>
      </c>
      <c r="H49" s="9"/>
      <c r="I49" s="70"/>
      <c r="K49" s="26" t="str">
        <f t="shared" ref="K49:K50" si="18">IF(AB49&lt;&gt;"Field","",IF(AC49="","?",IF(AF49&gt;1,"?","")))</f>
        <v>?</v>
      </c>
      <c r="O49" s="46"/>
      <c r="Y49" s="45"/>
      <c r="AB49" s="25" t="s">
        <v>72</v>
      </c>
      <c r="AC49" s="41" t="s">
        <v>69</v>
      </c>
      <c r="AD49" s="41">
        <v>1</v>
      </c>
      <c r="AE49" s="52" t="str">
        <f t="shared" ref="AE49:AE50" si="19">IF(AB49="Field",AC49&amp;AD49,"")</f>
        <v>ConfirmationFieldYouth1</v>
      </c>
      <c r="AF49" s="52">
        <f>IF(AB49="Field",COUNTIF(AE:AE,AE49),"")</f>
        <v>18</v>
      </c>
    </row>
    <row r="50" spans="1:32" ht="14.4" x14ac:dyDescent="0.3">
      <c r="A50" s="12"/>
      <c r="B50" s="68"/>
      <c r="C50" s="7"/>
      <c r="D50" s="120" t="str">
        <f>IF(O50=1,"Please, "&amp;IF(P50="dropdown","select a value","give a valid " &amp;P50&amp;" "&amp;U50),"")</f>
        <v/>
      </c>
      <c r="E50" s="120"/>
      <c r="F50" s="120"/>
      <c r="G50" s="120"/>
      <c r="H50" s="9"/>
      <c r="I50" s="70"/>
      <c r="K50" s="26" t="str">
        <f t="shared" si="18"/>
        <v/>
      </c>
      <c r="N50" s="55">
        <f>O50</f>
        <v>0</v>
      </c>
      <c r="O50" s="39">
        <f>IF(AND(T50="Y",G49=""),1,IF(P50="number",SUM(X50:Z50),IF(P50&lt;&gt;"Number",0,1)))</f>
        <v>0</v>
      </c>
      <c r="P50" s="40" t="s">
        <v>56</v>
      </c>
      <c r="Q50" s="40">
        <v>0</v>
      </c>
      <c r="R50" s="40">
        <v>9</v>
      </c>
      <c r="S50" s="40">
        <v>50</v>
      </c>
      <c r="T50" s="40" t="s">
        <v>55</v>
      </c>
      <c r="U50" s="118" t="str">
        <f>IF(P50="number",IF(Q50&amp;R50&amp;S50="","","( "&amp;IF(Q50="","",Q50&amp;" decimal" &amp; IF(Q50=0,"","(s)")) &amp; IF(Q50="","",", ") &amp; IF(R50="","no minimum, ","minimal value = "&amp;R50 &amp;", ")&amp;IF(S50="","no maximum","maximal value = "&amp;S50)&amp;IF(Q50&amp;R50&amp;S50="",""," )")),"")</f>
        <v>( 0 decimal, minimal value = 9, maximal value = 50 )</v>
      </c>
      <c r="V50" s="118"/>
      <c r="W50" s="118"/>
      <c r="X50" s="55">
        <f>IF(P50&lt;&gt;"number",0,IF(ROUND(G49,Q50)&lt;&gt;G49,1,0))</f>
        <v>0</v>
      </c>
      <c r="Y50" s="55">
        <f>IF(R50="",0,IF(G49&lt;R50,1,0))</f>
        <v>0</v>
      </c>
      <c r="Z50" s="55">
        <f>IF(S50="",0,IF(G49&gt;S50,1,0))</f>
        <v>0</v>
      </c>
      <c r="AB50" s="25" t="s">
        <v>73</v>
      </c>
      <c r="AE50" s="52" t="str">
        <f t="shared" si="19"/>
        <v/>
      </c>
      <c r="AF50" s="52" t="str">
        <f>IF(AB50="Field",COUNTIF(AE:AE,AE50),"")</f>
        <v/>
      </c>
    </row>
    <row r="51" spans="1:32" ht="28.2" x14ac:dyDescent="0.3">
      <c r="A51" s="12" t="s">
        <v>36</v>
      </c>
      <c r="B51" s="68"/>
      <c r="C51" s="7"/>
      <c r="D51" s="21"/>
      <c r="E51" s="102" t="s">
        <v>928</v>
      </c>
      <c r="F51" s="103" t="s">
        <v>19</v>
      </c>
      <c r="G51" s="103" t="s">
        <v>929</v>
      </c>
      <c r="H51" s="9"/>
      <c r="I51" s="70"/>
      <c r="O51" s="15"/>
      <c r="P51" s="48" t="s">
        <v>930</v>
      </c>
      <c r="Q51" s="48" t="s">
        <v>931</v>
      </c>
      <c r="R51" s="48" t="s">
        <v>19</v>
      </c>
      <c r="S51" s="48" t="s">
        <v>929</v>
      </c>
      <c r="T51" s="48"/>
      <c r="U51" s="48"/>
      <c r="V51" s="46" t="s">
        <v>26</v>
      </c>
      <c r="W51" s="46" t="s">
        <v>27</v>
      </c>
    </row>
    <row r="52" spans="1:32" ht="14.4" x14ac:dyDescent="0.3">
      <c r="B52" s="68"/>
      <c r="C52" s="7"/>
      <c r="D52" s="104">
        <v>1</v>
      </c>
      <c r="E52" s="114" t="str">
        <f>""&amp;E17</f>
        <v/>
      </c>
      <c r="F52" s="116" t="str">
        <f>""&amp;F17</f>
        <v/>
      </c>
      <c r="G52" s="115"/>
      <c r="H52" s="9"/>
      <c r="I52" s="70"/>
      <c r="N52" s="55">
        <f t="shared" ref="N52:N83" si="20">O52</f>
        <v>2</v>
      </c>
      <c r="O52" s="55">
        <f t="shared" ref="O52:O83" si="21">IF(W52=0,0,SUM(P52:T52))</f>
        <v>2</v>
      </c>
      <c r="P52" s="55">
        <v>0</v>
      </c>
      <c r="Q52" s="55">
        <f t="shared" ref="Q52:Q83" si="22">IF(E52="",1,0)</f>
        <v>1</v>
      </c>
      <c r="R52" s="55">
        <f t="shared" ref="R52:R83" si="23">IF(F52="",1,0)</f>
        <v>1</v>
      </c>
      <c r="S52" s="55">
        <v>0</v>
      </c>
      <c r="T52" s="55">
        <v>0</v>
      </c>
      <c r="U52" s="55">
        <v>0</v>
      </c>
      <c r="V52" s="46">
        <f t="shared" ref="V52:V83" si="24">IF(ISNUMBER(V51),V51,0)+IF(P52=0,1,0)</f>
        <v>1</v>
      </c>
      <c r="W52" s="46">
        <f t="shared" ref="W52:W83" si="25">IF(OR(D52&lt;=NbrOrgInNetwork,E52&amp;F52&amp;G52&lt;&gt;""),1,0)</f>
        <v>1</v>
      </c>
    </row>
    <row r="53" spans="1:32" ht="14.4" x14ac:dyDescent="0.3">
      <c r="B53" s="68"/>
      <c r="C53" s="7"/>
      <c r="D53" s="104">
        <f t="shared" ref="D53:D84" si="26">D52+1</f>
        <v>2</v>
      </c>
      <c r="E53" s="115"/>
      <c r="F53" s="117"/>
      <c r="G53" s="115"/>
      <c r="H53" s="9"/>
      <c r="I53" s="70"/>
      <c r="N53" s="55">
        <f t="shared" si="20"/>
        <v>2</v>
      </c>
      <c r="O53" s="55">
        <f t="shared" si="21"/>
        <v>2</v>
      </c>
      <c r="P53" s="55">
        <v>0</v>
      </c>
      <c r="Q53" s="55">
        <f t="shared" si="22"/>
        <v>1</v>
      </c>
      <c r="R53" s="55">
        <f t="shared" si="23"/>
        <v>1</v>
      </c>
      <c r="S53" s="55">
        <v>0</v>
      </c>
      <c r="T53" s="55">
        <v>0</v>
      </c>
      <c r="U53" s="55">
        <v>0</v>
      </c>
      <c r="V53" s="46">
        <f t="shared" si="24"/>
        <v>2</v>
      </c>
      <c r="W53" s="46">
        <f t="shared" si="25"/>
        <v>1</v>
      </c>
    </row>
    <row r="54" spans="1:32" ht="14.4" x14ac:dyDescent="0.3">
      <c r="B54" s="68"/>
      <c r="C54" s="7"/>
      <c r="D54" s="104">
        <f t="shared" si="26"/>
        <v>3</v>
      </c>
      <c r="E54" s="115"/>
      <c r="F54" s="117"/>
      <c r="G54" s="115"/>
      <c r="H54" s="9"/>
      <c r="I54" s="70"/>
      <c r="N54" s="55">
        <f t="shared" si="20"/>
        <v>2</v>
      </c>
      <c r="O54" s="55">
        <f t="shared" si="21"/>
        <v>2</v>
      </c>
      <c r="P54" s="55">
        <v>0</v>
      </c>
      <c r="Q54" s="55">
        <f t="shared" si="22"/>
        <v>1</v>
      </c>
      <c r="R54" s="55">
        <f t="shared" si="23"/>
        <v>1</v>
      </c>
      <c r="S54" s="55">
        <v>0</v>
      </c>
      <c r="T54" s="55">
        <v>0</v>
      </c>
      <c r="U54" s="55">
        <v>0</v>
      </c>
      <c r="V54" s="46">
        <f t="shared" si="24"/>
        <v>3</v>
      </c>
      <c r="W54" s="46">
        <f t="shared" si="25"/>
        <v>1</v>
      </c>
    </row>
    <row r="55" spans="1:32" ht="14.4" x14ac:dyDescent="0.3">
      <c r="B55" s="68"/>
      <c r="C55" s="7"/>
      <c r="D55" s="104">
        <f t="shared" si="26"/>
        <v>4</v>
      </c>
      <c r="E55" s="115"/>
      <c r="F55" s="117"/>
      <c r="G55" s="115"/>
      <c r="H55" s="9"/>
      <c r="I55" s="70"/>
      <c r="N55" s="55">
        <f t="shared" si="20"/>
        <v>2</v>
      </c>
      <c r="O55" s="55">
        <f t="shared" si="21"/>
        <v>2</v>
      </c>
      <c r="P55" s="55">
        <v>0</v>
      </c>
      <c r="Q55" s="55">
        <f t="shared" si="22"/>
        <v>1</v>
      </c>
      <c r="R55" s="55">
        <f t="shared" si="23"/>
        <v>1</v>
      </c>
      <c r="S55" s="55">
        <v>0</v>
      </c>
      <c r="T55" s="55">
        <v>0</v>
      </c>
      <c r="U55" s="55">
        <v>0</v>
      </c>
      <c r="V55" s="46">
        <f t="shared" si="24"/>
        <v>4</v>
      </c>
      <c r="W55" s="46">
        <f t="shared" si="25"/>
        <v>1</v>
      </c>
    </row>
    <row r="56" spans="1:32" ht="14.4" x14ac:dyDescent="0.3">
      <c r="B56" s="68"/>
      <c r="C56" s="7"/>
      <c r="D56" s="104">
        <f t="shared" si="26"/>
        <v>5</v>
      </c>
      <c r="E56" s="115"/>
      <c r="F56" s="117"/>
      <c r="G56" s="115"/>
      <c r="H56" s="9"/>
      <c r="I56" s="70"/>
      <c r="N56" s="55">
        <f t="shared" si="20"/>
        <v>2</v>
      </c>
      <c r="O56" s="55">
        <f t="shared" si="21"/>
        <v>2</v>
      </c>
      <c r="P56" s="55">
        <v>0</v>
      </c>
      <c r="Q56" s="55">
        <f t="shared" si="22"/>
        <v>1</v>
      </c>
      <c r="R56" s="55">
        <f t="shared" si="23"/>
        <v>1</v>
      </c>
      <c r="S56" s="55">
        <v>0</v>
      </c>
      <c r="T56" s="55">
        <v>0</v>
      </c>
      <c r="U56" s="55">
        <v>0</v>
      </c>
      <c r="V56" s="46">
        <f t="shared" si="24"/>
        <v>5</v>
      </c>
      <c r="W56" s="46">
        <f t="shared" si="25"/>
        <v>1</v>
      </c>
    </row>
    <row r="57" spans="1:32" ht="14.4" x14ac:dyDescent="0.3">
      <c r="B57" s="68"/>
      <c r="C57" s="7"/>
      <c r="D57" s="104">
        <f t="shared" si="26"/>
        <v>6</v>
      </c>
      <c r="E57" s="115"/>
      <c r="F57" s="117"/>
      <c r="G57" s="115"/>
      <c r="H57" s="9"/>
      <c r="I57" s="70"/>
      <c r="N57" s="55">
        <f t="shared" si="20"/>
        <v>2</v>
      </c>
      <c r="O57" s="55">
        <f t="shared" si="21"/>
        <v>2</v>
      </c>
      <c r="P57" s="55">
        <v>0</v>
      </c>
      <c r="Q57" s="55">
        <f t="shared" si="22"/>
        <v>1</v>
      </c>
      <c r="R57" s="55">
        <f t="shared" si="23"/>
        <v>1</v>
      </c>
      <c r="S57" s="55">
        <v>0</v>
      </c>
      <c r="T57" s="55">
        <v>0</v>
      </c>
      <c r="U57" s="55">
        <v>0</v>
      </c>
      <c r="V57" s="46">
        <f t="shared" si="24"/>
        <v>6</v>
      </c>
      <c r="W57" s="46">
        <f t="shared" si="25"/>
        <v>1</v>
      </c>
    </row>
    <row r="58" spans="1:32" ht="14.4" x14ac:dyDescent="0.3">
      <c r="B58" s="68"/>
      <c r="C58" s="7"/>
      <c r="D58" s="104">
        <f t="shared" si="26"/>
        <v>7</v>
      </c>
      <c r="E58" s="115"/>
      <c r="F58" s="117"/>
      <c r="G58" s="115"/>
      <c r="H58" s="9"/>
      <c r="I58" s="70"/>
      <c r="N58" s="55">
        <f t="shared" si="20"/>
        <v>2</v>
      </c>
      <c r="O58" s="55">
        <f t="shared" si="21"/>
        <v>2</v>
      </c>
      <c r="P58" s="55">
        <v>0</v>
      </c>
      <c r="Q58" s="55">
        <f t="shared" si="22"/>
        <v>1</v>
      </c>
      <c r="R58" s="55">
        <f t="shared" si="23"/>
        <v>1</v>
      </c>
      <c r="S58" s="55">
        <v>0</v>
      </c>
      <c r="T58" s="55">
        <v>0</v>
      </c>
      <c r="U58" s="55">
        <v>0</v>
      </c>
      <c r="V58" s="46">
        <f t="shared" si="24"/>
        <v>7</v>
      </c>
      <c r="W58" s="46">
        <f t="shared" si="25"/>
        <v>1</v>
      </c>
    </row>
    <row r="59" spans="1:32" ht="14.4" x14ac:dyDescent="0.3">
      <c r="B59" s="68"/>
      <c r="C59" s="7"/>
      <c r="D59" s="104">
        <f t="shared" si="26"/>
        <v>8</v>
      </c>
      <c r="E59" s="115"/>
      <c r="F59" s="117"/>
      <c r="G59" s="115"/>
      <c r="H59" s="9"/>
      <c r="I59" s="70"/>
      <c r="N59" s="55">
        <f t="shared" si="20"/>
        <v>2</v>
      </c>
      <c r="O59" s="55">
        <f t="shared" si="21"/>
        <v>2</v>
      </c>
      <c r="P59" s="55">
        <v>0</v>
      </c>
      <c r="Q59" s="55">
        <f t="shared" si="22"/>
        <v>1</v>
      </c>
      <c r="R59" s="55">
        <f t="shared" si="23"/>
        <v>1</v>
      </c>
      <c r="S59" s="55">
        <v>0</v>
      </c>
      <c r="T59" s="55">
        <v>0</v>
      </c>
      <c r="U59" s="55">
        <v>0</v>
      </c>
      <c r="V59" s="46">
        <f t="shared" si="24"/>
        <v>8</v>
      </c>
      <c r="W59" s="46">
        <f t="shared" si="25"/>
        <v>1</v>
      </c>
    </row>
    <row r="60" spans="1:32" ht="14.4" x14ac:dyDescent="0.3">
      <c r="B60" s="68"/>
      <c r="C60" s="7"/>
      <c r="D60" s="104">
        <f t="shared" si="26"/>
        <v>9</v>
      </c>
      <c r="E60" s="115"/>
      <c r="F60" s="117"/>
      <c r="G60" s="115"/>
      <c r="H60" s="9"/>
      <c r="I60" s="70"/>
      <c r="N60" s="55">
        <f t="shared" si="20"/>
        <v>2</v>
      </c>
      <c r="O60" s="55">
        <f t="shared" si="21"/>
        <v>2</v>
      </c>
      <c r="P60" s="55">
        <v>0</v>
      </c>
      <c r="Q60" s="55">
        <f t="shared" si="22"/>
        <v>1</v>
      </c>
      <c r="R60" s="55">
        <f t="shared" si="23"/>
        <v>1</v>
      </c>
      <c r="S60" s="55">
        <v>0</v>
      </c>
      <c r="T60" s="55">
        <v>0</v>
      </c>
      <c r="U60" s="55">
        <v>0</v>
      </c>
      <c r="V60" s="46">
        <f t="shared" si="24"/>
        <v>9</v>
      </c>
      <c r="W60" s="46">
        <f t="shared" si="25"/>
        <v>1</v>
      </c>
    </row>
    <row r="61" spans="1:32" ht="14.4" x14ac:dyDescent="0.3">
      <c r="B61" s="68"/>
      <c r="C61" s="7"/>
      <c r="D61" s="104">
        <f t="shared" si="26"/>
        <v>10</v>
      </c>
      <c r="E61" s="115"/>
      <c r="F61" s="117"/>
      <c r="G61" s="115"/>
      <c r="H61" s="9"/>
      <c r="I61" s="70"/>
      <c r="N61" s="55">
        <f t="shared" si="20"/>
        <v>0</v>
      </c>
      <c r="O61" s="55">
        <f t="shared" si="21"/>
        <v>0</v>
      </c>
      <c r="P61" s="55">
        <v>0</v>
      </c>
      <c r="Q61" s="55">
        <f t="shared" si="22"/>
        <v>1</v>
      </c>
      <c r="R61" s="55">
        <f t="shared" si="23"/>
        <v>1</v>
      </c>
      <c r="S61" s="55">
        <v>0</v>
      </c>
      <c r="T61" s="55">
        <v>0</v>
      </c>
      <c r="U61" s="55">
        <v>0</v>
      </c>
      <c r="V61" s="46">
        <f t="shared" si="24"/>
        <v>10</v>
      </c>
      <c r="W61" s="46">
        <f t="shared" si="25"/>
        <v>0</v>
      </c>
    </row>
    <row r="62" spans="1:32" ht="14.4" x14ac:dyDescent="0.3">
      <c r="B62" s="68"/>
      <c r="C62" s="7"/>
      <c r="D62" s="104">
        <f t="shared" si="26"/>
        <v>11</v>
      </c>
      <c r="E62" s="115"/>
      <c r="F62" s="117"/>
      <c r="G62" s="115"/>
      <c r="H62" s="9"/>
      <c r="I62" s="70"/>
      <c r="N62" s="55">
        <f t="shared" si="20"/>
        <v>0</v>
      </c>
      <c r="O62" s="55">
        <f t="shared" si="21"/>
        <v>0</v>
      </c>
      <c r="P62" s="55">
        <v>0</v>
      </c>
      <c r="Q62" s="55">
        <f t="shared" si="22"/>
        <v>1</v>
      </c>
      <c r="R62" s="55">
        <f t="shared" si="23"/>
        <v>1</v>
      </c>
      <c r="S62" s="55">
        <v>0</v>
      </c>
      <c r="T62" s="55">
        <v>0</v>
      </c>
      <c r="U62" s="55">
        <v>0</v>
      </c>
      <c r="V62" s="46">
        <f t="shared" si="24"/>
        <v>11</v>
      </c>
      <c r="W62" s="46">
        <f t="shared" si="25"/>
        <v>0</v>
      </c>
    </row>
    <row r="63" spans="1:32" ht="14.4" x14ac:dyDescent="0.3">
      <c r="B63" s="68"/>
      <c r="C63" s="7"/>
      <c r="D63" s="104">
        <f t="shared" si="26"/>
        <v>12</v>
      </c>
      <c r="E63" s="115"/>
      <c r="F63" s="117"/>
      <c r="G63" s="115"/>
      <c r="H63" s="9"/>
      <c r="I63" s="70"/>
      <c r="N63" s="55">
        <f t="shared" si="20"/>
        <v>0</v>
      </c>
      <c r="O63" s="55">
        <f t="shared" si="21"/>
        <v>0</v>
      </c>
      <c r="P63" s="55">
        <v>0</v>
      </c>
      <c r="Q63" s="55">
        <f t="shared" si="22"/>
        <v>1</v>
      </c>
      <c r="R63" s="55">
        <f t="shared" si="23"/>
        <v>1</v>
      </c>
      <c r="S63" s="55">
        <v>0</v>
      </c>
      <c r="T63" s="55">
        <v>0</v>
      </c>
      <c r="U63" s="55">
        <v>0</v>
      </c>
      <c r="V63" s="46">
        <f t="shared" si="24"/>
        <v>12</v>
      </c>
      <c r="W63" s="46">
        <f t="shared" si="25"/>
        <v>0</v>
      </c>
    </row>
    <row r="64" spans="1:32" ht="14.4" x14ac:dyDescent="0.3">
      <c r="B64" s="68"/>
      <c r="C64" s="7"/>
      <c r="D64" s="104">
        <f t="shared" si="26"/>
        <v>13</v>
      </c>
      <c r="E64" s="115"/>
      <c r="F64" s="117"/>
      <c r="G64" s="115"/>
      <c r="H64" s="9"/>
      <c r="I64" s="70"/>
      <c r="N64" s="55">
        <f t="shared" si="20"/>
        <v>0</v>
      </c>
      <c r="O64" s="55">
        <f t="shared" si="21"/>
        <v>0</v>
      </c>
      <c r="P64" s="55">
        <v>0</v>
      </c>
      <c r="Q64" s="55">
        <f t="shared" si="22"/>
        <v>1</v>
      </c>
      <c r="R64" s="55">
        <f t="shared" si="23"/>
        <v>1</v>
      </c>
      <c r="S64" s="55">
        <v>0</v>
      </c>
      <c r="T64" s="55">
        <v>0</v>
      </c>
      <c r="U64" s="55">
        <v>0</v>
      </c>
      <c r="V64" s="46">
        <f t="shared" si="24"/>
        <v>13</v>
      </c>
      <c r="W64" s="46">
        <f t="shared" si="25"/>
        <v>0</v>
      </c>
    </row>
    <row r="65" spans="2:23" ht="14.4" x14ac:dyDescent="0.3">
      <c r="B65" s="68"/>
      <c r="C65" s="7"/>
      <c r="D65" s="104">
        <f t="shared" si="26"/>
        <v>14</v>
      </c>
      <c r="E65" s="115"/>
      <c r="F65" s="117"/>
      <c r="G65" s="115"/>
      <c r="H65" s="9"/>
      <c r="I65" s="70"/>
      <c r="N65" s="55">
        <f t="shared" si="20"/>
        <v>0</v>
      </c>
      <c r="O65" s="55">
        <f t="shared" si="21"/>
        <v>0</v>
      </c>
      <c r="P65" s="55">
        <v>0</v>
      </c>
      <c r="Q65" s="55">
        <f t="shared" si="22"/>
        <v>1</v>
      </c>
      <c r="R65" s="55">
        <f t="shared" si="23"/>
        <v>1</v>
      </c>
      <c r="S65" s="55">
        <v>0</v>
      </c>
      <c r="T65" s="55">
        <v>0</v>
      </c>
      <c r="U65" s="55">
        <v>0</v>
      </c>
      <c r="V65" s="46">
        <f t="shared" si="24"/>
        <v>14</v>
      </c>
      <c r="W65" s="46">
        <f t="shared" si="25"/>
        <v>0</v>
      </c>
    </row>
    <row r="66" spans="2:23" ht="14.4" x14ac:dyDescent="0.3">
      <c r="B66" s="68"/>
      <c r="C66" s="7"/>
      <c r="D66" s="104">
        <f t="shared" si="26"/>
        <v>15</v>
      </c>
      <c r="E66" s="115"/>
      <c r="F66" s="117"/>
      <c r="G66" s="115"/>
      <c r="H66" s="9"/>
      <c r="I66" s="70"/>
      <c r="N66" s="55">
        <f t="shared" si="20"/>
        <v>0</v>
      </c>
      <c r="O66" s="55">
        <f t="shared" si="21"/>
        <v>0</v>
      </c>
      <c r="P66" s="55">
        <v>0</v>
      </c>
      <c r="Q66" s="55">
        <f t="shared" si="22"/>
        <v>1</v>
      </c>
      <c r="R66" s="55">
        <f t="shared" si="23"/>
        <v>1</v>
      </c>
      <c r="S66" s="55">
        <v>0</v>
      </c>
      <c r="T66" s="55">
        <v>0</v>
      </c>
      <c r="U66" s="55">
        <v>0</v>
      </c>
      <c r="V66" s="46">
        <f t="shared" si="24"/>
        <v>15</v>
      </c>
      <c r="W66" s="46">
        <f t="shared" si="25"/>
        <v>0</v>
      </c>
    </row>
    <row r="67" spans="2:23" ht="14.4" x14ac:dyDescent="0.3">
      <c r="B67" s="68"/>
      <c r="C67" s="7"/>
      <c r="D67" s="104">
        <f t="shared" si="26"/>
        <v>16</v>
      </c>
      <c r="E67" s="115"/>
      <c r="F67" s="117"/>
      <c r="G67" s="115"/>
      <c r="H67" s="9"/>
      <c r="I67" s="70"/>
      <c r="N67" s="55">
        <f t="shared" si="20"/>
        <v>0</v>
      </c>
      <c r="O67" s="55">
        <f t="shared" si="21"/>
        <v>0</v>
      </c>
      <c r="P67" s="55">
        <v>0</v>
      </c>
      <c r="Q67" s="55">
        <f t="shared" si="22"/>
        <v>1</v>
      </c>
      <c r="R67" s="55">
        <f t="shared" si="23"/>
        <v>1</v>
      </c>
      <c r="S67" s="55">
        <v>0</v>
      </c>
      <c r="T67" s="55">
        <v>0</v>
      </c>
      <c r="U67" s="55">
        <v>0</v>
      </c>
      <c r="V67" s="46">
        <f t="shared" si="24"/>
        <v>16</v>
      </c>
      <c r="W67" s="46">
        <f t="shared" si="25"/>
        <v>0</v>
      </c>
    </row>
    <row r="68" spans="2:23" ht="14.4" x14ac:dyDescent="0.3">
      <c r="B68" s="68"/>
      <c r="C68" s="7"/>
      <c r="D68" s="104">
        <f t="shared" si="26"/>
        <v>17</v>
      </c>
      <c r="E68" s="115"/>
      <c r="F68" s="117"/>
      <c r="G68" s="115"/>
      <c r="H68" s="9"/>
      <c r="I68" s="70"/>
      <c r="N68" s="55">
        <f t="shared" si="20"/>
        <v>0</v>
      </c>
      <c r="O68" s="55">
        <f t="shared" si="21"/>
        <v>0</v>
      </c>
      <c r="P68" s="55">
        <v>0</v>
      </c>
      <c r="Q68" s="55">
        <f t="shared" si="22"/>
        <v>1</v>
      </c>
      <c r="R68" s="55">
        <f t="shared" si="23"/>
        <v>1</v>
      </c>
      <c r="S68" s="55">
        <v>0</v>
      </c>
      <c r="T68" s="55">
        <v>0</v>
      </c>
      <c r="U68" s="55">
        <v>0</v>
      </c>
      <c r="V68" s="46">
        <f t="shared" si="24"/>
        <v>17</v>
      </c>
      <c r="W68" s="46">
        <f t="shared" si="25"/>
        <v>0</v>
      </c>
    </row>
    <row r="69" spans="2:23" ht="14.4" x14ac:dyDescent="0.3">
      <c r="B69" s="68"/>
      <c r="C69" s="7"/>
      <c r="D69" s="104">
        <f t="shared" si="26"/>
        <v>18</v>
      </c>
      <c r="E69" s="115"/>
      <c r="F69" s="117"/>
      <c r="G69" s="115"/>
      <c r="H69" s="9"/>
      <c r="I69" s="70"/>
      <c r="N69" s="55">
        <f t="shared" si="20"/>
        <v>0</v>
      </c>
      <c r="O69" s="55">
        <f t="shared" si="21"/>
        <v>0</v>
      </c>
      <c r="P69" s="55">
        <v>0</v>
      </c>
      <c r="Q69" s="55">
        <f t="shared" si="22"/>
        <v>1</v>
      </c>
      <c r="R69" s="55">
        <f t="shared" si="23"/>
        <v>1</v>
      </c>
      <c r="S69" s="55">
        <v>0</v>
      </c>
      <c r="T69" s="55">
        <v>0</v>
      </c>
      <c r="U69" s="55">
        <v>0</v>
      </c>
      <c r="V69" s="46">
        <f t="shared" si="24"/>
        <v>18</v>
      </c>
      <c r="W69" s="46">
        <f t="shared" si="25"/>
        <v>0</v>
      </c>
    </row>
    <row r="70" spans="2:23" ht="14.4" x14ac:dyDescent="0.3">
      <c r="B70" s="68"/>
      <c r="C70" s="7"/>
      <c r="D70" s="104">
        <f t="shared" si="26"/>
        <v>19</v>
      </c>
      <c r="E70" s="115"/>
      <c r="F70" s="117"/>
      <c r="G70" s="115"/>
      <c r="H70" s="9"/>
      <c r="I70" s="70"/>
      <c r="N70" s="55">
        <f t="shared" si="20"/>
        <v>0</v>
      </c>
      <c r="O70" s="55">
        <f t="shared" si="21"/>
        <v>0</v>
      </c>
      <c r="P70" s="55">
        <v>0</v>
      </c>
      <c r="Q70" s="55">
        <f t="shared" si="22"/>
        <v>1</v>
      </c>
      <c r="R70" s="55">
        <f t="shared" si="23"/>
        <v>1</v>
      </c>
      <c r="S70" s="55">
        <v>0</v>
      </c>
      <c r="T70" s="55">
        <v>0</v>
      </c>
      <c r="U70" s="55">
        <v>0</v>
      </c>
      <c r="V70" s="46">
        <f t="shared" si="24"/>
        <v>19</v>
      </c>
      <c r="W70" s="46">
        <f t="shared" si="25"/>
        <v>0</v>
      </c>
    </row>
    <row r="71" spans="2:23" ht="14.4" x14ac:dyDescent="0.3">
      <c r="B71" s="68"/>
      <c r="C71" s="7"/>
      <c r="D71" s="104">
        <f t="shared" si="26"/>
        <v>20</v>
      </c>
      <c r="E71" s="115"/>
      <c r="F71" s="117"/>
      <c r="G71" s="115"/>
      <c r="H71" s="9"/>
      <c r="I71" s="70"/>
      <c r="N71" s="55">
        <f t="shared" si="20"/>
        <v>0</v>
      </c>
      <c r="O71" s="55">
        <f t="shared" si="21"/>
        <v>0</v>
      </c>
      <c r="P71" s="55">
        <v>0</v>
      </c>
      <c r="Q71" s="55">
        <f t="shared" si="22"/>
        <v>1</v>
      </c>
      <c r="R71" s="55">
        <f t="shared" si="23"/>
        <v>1</v>
      </c>
      <c r="S71" s="55">
        <v>0</v>
      </c>
      <c r="T71" s="55">
        <v>0</v>
      </c>
      <c r="U71" s="55">
        <v>0</v>
      </c>
      <c r="V71" s="46">
        <f t="shared" si="24"/>
        <v>20</v>
      </c>
      <c r="W71" s="46">
        <f t="shared" si="25"/>
        <v>0</v>
      </c>
    </row>
    <row r="72" spans="2:23" ht="14.4" x14ac:dyDescent="0.3">
      <c r="B72" s="68"/>
      <c r="C72" s="7"/>
      <c r="D72" s="104">
        <f t="shared" si="26"/>
        <v>21</v>
      </c>
      <c r="E72" s="115"/>
      <c r="F72" s="117"/>
      <c r="G72" s="115"/>
      <c r="H72" s="9"/>
      <c r="I72" s="70"/>
      <c r="N72" s="55">
        <f t="shared" si="20"/>
        <v>0</v>
      </c>
      <c r="O72" s="55">
        <f t="shared" si="21"/>
        <v>0</v>
      </c>
      <c r="P72" s="55">
        <v>0</v>
      </c>
      <c r="Q72" s="55">
        <f t="shared" si="22"/>
        <v>1</v>
      </c>
      <c r="R72" s="55">
        <f t="shared" si="23"/>
        <v>1</v>
      </c>
      <c r="S72" s="55">
        <v>0</v>
      </c>
      <c r="T72" s="55">
        <v>0</v>
      </c>
      <c r="U72" s="55">
        <v>0</v>
      </c>
      <c r="V72" s="46">
        <f t="shared" si="24"/>
        <v>21</v>
      </c>
      <c r="W72" s="46">
        <f t="shared" si="25"/>
        <v>0</v>
      </c>
    </row>
    <row r="73" spans="2:23" ht="14.4" x14ac:dyDescent="0.3">
      <c r="B73" s="68"/>
      <c r="C73" s="7"/>
      <c r="D73" s="104">
        <f t="shared" si="26"/>
        <v>22</v>
      </c>
      <c r="E73" s="115"/>
      <c r="F73" s="117"/>
      <c r="G73" s="115"/>
      <c r="H73" s="9"/>
      <c r="I73" s="70"/>
      <c r="N73" s="55">
        <f t="shared" si="20"/>
        <v>0</v>
      </c>
      <c r="O73" s="55">
        <f t="shared" si="21"/>
        <v>0</v>
      </c>
      <c r="P73" s="55">
        <v>0</v>
      </c>
      <c r="Q73" s="55">
        <f t="shared" si="22"/>
        <v>1</v>
      </c>
      <c r="R73" s="55">
        <f t="shared" si="23"/>
        <v>1</v>
      </c>
      <c r="S73" s="55">
        <v>0</v>
      </c>
      <c r="T73" s="55">
        <v>0</v>
      </c>
      <c r="U73" s="55">
        <v>0</v>
      </c>
      <c r="V73" s="46">
        <f t="shared" si="24"/>
        <v>22</v>
      </c>
      <c r="W73" s="46">
        <f t="shared" si="25"/>
        <v>0</v>
      </c>
    </row>
    <row r="74" spans="2:23" ht="14.4" x14ac:dyDescent="0.3">
      <c r="B74" s="68"/>
      <c r="C74" s="7"/>
      <c r="D74" s="104">
        <f t="shared" si="26"/>
        <v>23</v>
      </c>
      <c r="E74" s="115"/>
      <c r="F74" s="117"/>
      <c r="G74" s="115"/>
      <c r="H74" s="9"/>
      <c r="I74" s="70"/>
      <c r="N74" s="55">
        <f t="shared" si="20"/>
        <v>0</v>
      </c>
      <c r="O74" s="55">
        <f t="shared" si="21"/>
        <v>0</v>
      </c>
      <c r="P74" s="55">
        <v>0</v>
      </c>
      <c r="Q74" s="55">
        <f t="shared" si="22"/>
        <v>1</v>
      </c>
      <c r="R74" s="55">
        <f t="shared" si="23"/>
        <v>1</v>
      </c>
      <c r="S74" s="55">
        <v>0</v>
      </c>
      <c r="T74" s="55">
        <v>0</v>
      </c>
      <c r="U74" s="55">
        <v>0</v>
      </c>
      <c r="V74" s="46">
        <f t="shared" si="24"/>
        <v>23</v>
      </c>
      <c r="W74" s="46">
        <f t="shared" si="25"/>
        <v>0</v>
      </c>
    </row>
    <row r="75" spans="2:23" ht="14.4" x14ac:dyDescent="0.3">
      <c r="B75" s="68"/>
      <c r="C75" s="7"/>
      <c r="D75" s="104">
        <f t="shared" si="26"/>
        <v>24</v>
      </c>
      <c r="E75" s="115"/>
      <c r="F75" s="117"/>
      <c r="G75" s="115"/>
      <c r="H75" s="9"/>
      <c r="I75" s="70"/>
      <c r="N75" s="55">
        <f t="shared" si="20"/>
        <v>0</v>
      </c>
      <c r="O75" s="55">
        <f t="shared" si="21"/>
        <v>0</v>
      </c>
      <c r="P75" s="55">
        <v>0</v>
      </c>
      <c r="Q75" s="55">
        <f t="shared" si="22"/>
        <v>1</v>
      </c>
      <c r="R75" s="55">
        <f t="shared" si="23"/>
        <v>1</v>
      </c>
      <c r="S75" s="55">
        <v>0</v>
      </c>
      <c r="T75" s="55">
        <v>0</v>
      </c>
      <c r="U75" s="55">
        <v>0</v>
      </c>
      <c r="V75" s="46">
        <f t="shared" si="24"/>
        <v>24</v>
      </c>
      <c r="W75" s="46">
        <f t="shared" si="25"/>
        <v>0</v>
      </c>
    </row>
    <row r="76" spans="2:23" ht="14.4" x14ac:dyDescent="0.3">
      <c r="B76" s="68"/>
      <c r="C76" s="7"/>
      <c r="D76" s="104">
        <f t="shared" si="26"/>
        <v>25</v>
      </c>
      <c r="E76" s="115"/>
      <c r="F76" s="117"/>
      <c r="G76" s="115"/>
      <c r="H76" s="9"/>
      <c r="I76" s="70"/>
      <c r="N76" s="55">
        <f t="shared" si="20"/>
        <v>0</v>
      </c>
      <c r="O76" s="55">
        <f t="shared" si="21"/>
        <v>0</v>
      </c>
      <c r="P76" s="55">
        <v>0</v>
      </c>
      <c r="Q76" s="55">
        <f t="shared" si="22"/>
        <v>1</v>
      </c>
      <c r="R76" s="55">
        <f t="shared" si="23"/>
        <v>1</v>
      </c>
      <c r="S76" s="55">
        <v>0</v>
      </c>
      <c r="T76" s="55">
        <v>0</v>
      </c>
      <c r="U76" s="55">
        <v>0</v>
      </c>
      <c r="V76" s="46">
        <f t="shared" si="24"/>
        <v>25</v>
      </c>
      <c r="W76" s="46">
        <f t="shared" si="25"/>
        <v>0</v>
      </c>
    </row>
    <row r="77" spans="2:23" ht="14.4" x14ac:dyDescent="0.3">
      <c r="B77" s="68"/>
      <c r="C77" s="7"/>
      <c r="D77" s="104">
        <f t="shared" si="26"/>
        <v>26</v>
      </c>
      <c r="E77" s="115"/>
      <c r="F77" s="117"/>
      <c r="G77" s="115"/>
      <c r="H77" s="9"/>
      <c r="I77" s="70"/>
      <c r="N77" s="55">
        <f t="shared" si="20"/>
        <v>0</v>
      </c>
      <c r="O77" s="55">
        <f t="shared" si="21"/>
        <v>0</v>
      </c>
      <c r="P77" s="55">
        <v>0</v>
      </c>
      <c r="Q77" s="55">
        <f t="shared" si="22"/>
        <v>1</v>
      </c>
      <c r="R77" s="55">
        <f t="shared" si="23"/>
        <v>1</v>
      </c>
      <c r="S77" s="55">
        <v>0</v>
      </c>
      <c r="T77" s="55">
        <v>0</v>
      </c>
      <c r="U77" s="55">
        <v>0</v>
      </c>
      <c r="V77" s="46">
        <f t="shared" si="24"/>
        <v>26</v>
      </c>
      <c r="W77" s="46">
        <f t="shared" si="25"/>
        <v>0</v>
      </c>
    </row>
    <row r="78" spans="2:23" ht="14.4" x14ac:dyDescent="0.3">
      <c r="B78" s="68"/>
      <c r="C78" s="7"/>
      <c r="D78" s="104">
        <f t="shared" si="26"/>
        <v>27</v>
      </c>
      <c r="E78" s="115"/>
      <c r="F78" s="117"/>
      <c r="G78" s="115"/>
      <c r="H78" s="9"/>
      <c r="I78" s="70"/>
      <c r="N78" s="55">
        <f t="shared" si="20"/>
        <v>0</v>
      </c>
      <c r="O78" s="55">
        <f t="shared" si="21"/>
        <v>0</v>
      </c>
      <c r="P78" s="55">
        <v>0</v>
      </c>
      <c r="Q78" s="55">
        <f t="shared" si="22"/>
        <v>1</v>
      </c>
      <c r="R78" s="55">
        <f t="shared" si="23"/>
        <v>1</v>
      </c>
      <c r="S78" s="55">
        <v>0</v>
      </c>
      <c r="T78" s="55">
        <v>0</v>
      </c>
      <c r="U78" s="55">
        <v>0</v>
      </c>
      <c r="V78" s="46">
        <f t="shared" si="24"/>
        <v>27</v>
      </c>
      <c r="W78" s="46">
        <f t="shared" si="25"/>
        <v>0</v>
      </c>
    </row>
    <row r="79" spans="2:23" ht="14.4" x14ac:dyDescent="0.3">
      <c r="B79" s="68"/>
      <c r="C79" s="7"/>
      <c r="D79" s="104">
        <f t="shared" si="26"/>
        <v>28</v>
      </c>
      <c r="E79" s="115"/>
      <c r="F79" s="117"/>
      <c r="G79" s="115"/>
      <c r="H79" s="9"/>
      <c r="I79" s="70"/>
      <c r="N79" s="55">
        <f t="shared" si="20"/>
        <v>0</v>
      </c>
      <c r="O79" s="55">
        <f t="shared" si="21"/>
        <v>0</v>
      </c>
      <c r="P79" s="55">
        <v>0</v>
      </c>
      <c r="Q79" s="55">
        <f t="shared" si="22"/>
        <v>1</v>
      </c>
      <c r="R79" s="55">
        <f t="shared" si="23"/>
        <v>1</v>
      </c>
      <c r="S79" s="55">
        <v>0</v>
      </c>
      <c r="T79" s="55">
        <v>0</v>
      </c>
      <c r="U79" s="55">
        <v>0</v>
      </c>
      <c r="V79" s="46">
        <f t="shared" si="24"/>
        <v>28</v>
      </c>
      <c r="W79" s="46">
        <f t="shared" si="25"/>
        <v>0</v>
      </c>
    </row>
    <row r="80" spans="2:23" ht="14.4" x14ac:dyDescent="0.3">
      <c r="B80" s="68"/>
      <c r="C80" s="7"/>
      <c r="D80" s="104">
        <f t="shared" si="26"/>
        <v>29</v>
      </c>
      <c r="E80" s="115"/>
      <c r="F80" s="117"/>
      <c r="G80" s="115"/>
      <c r="H80" s="9"/>
      <c r="I80" s="70"/>
      <c r="N80" s="55">
        <f t="shared" si="20"/>
        <v>0</v>
      </c>
      <c r="O80" s="55">
        <f t="shared" si="21"/>
        <v>0</v>
      </c>
      <c r="P80" s="55">
        <v>0</v>
      </c>
      <c r="Q80" s="55">
        <f t="shared" si="22"/>
        <v>1</v>
      </c>
      <c r="R80" s="55">
        <f t="shared" si="23"/>
        <v>1</v>
      </c>
      <c r="S80" s="55">
        <v>0</v>
      </c>
      <c r="T80" s="55">
        <v>0</v>
      </c>
      <c r="U80" s="55">
        <v>0</v>
      </c>
      <c r="V80" s="46">
        <f t="shared" si="24"/>
        <v>29</v>
      </c>
      <c r="W80" s="46">
        <f t="shared" si="25"/>
        <v>0</v>
      </c>
    </row>
    <row r="81" spans="2:23" ht="14.4" x14ac:dyDescent="0.3">
      <c r="B81" s="68"/>
      <c r="C81" s="7"/>
      <c r="D81" s="104">
        <f t="shared" si="26"/>
        <v>30</v>
      </c>
      <c r="E81" s="115"/>
      <c r="F81" s="117"/>
      <c r="G81" s="115"/>
      <c r="H81" s="9"/>
      <c r="I81" s="70"/>
      <c r="N81" s="55">
        <f t="shared" si="20"/>
        <v>0</v>
      </c>
      <c r="O81" s="55">
        <f t="shared" si="21"/>
        <v>0</v>
      </c>
      <c r="P81" s="55">
        <v>0</v>
      </c>
      <c r="Q81" s="55">
        <f t="shared" si="22"/>
        <v>1</v>
      </c>
      <c r="R81" s="55">
        <f t="shared" si="23"/>
        <v>1</v>
      </c>
      <c r="S81" s="55">
        <v>0</v>
      </c>
      <c r="T81" s="55">
        <v>0</v>
      </c>
      <c r="U81" s="55">
        <v>0</v>
      </c>
      <c r="V81" s="46">
        <f t="shared" si="24"/>
        <v>30</v>
      </c>
      <c r="W81" s="46">
        <f t="shared" si="25"/>
        <v>0</v>
      </c>
    </row>
    <row r="82" spans="2:23" ht="14.4" x14ac:dyDescent="0.3">
      <c r="B82" s="68"/>
      <c r="C82" s="7"/>
      <c r="D82" s="104">
        <f t="shared" si="26"/>
        <v>31</v>
      </c>
      <c r="E82" s="115"/>
      <c r="F82" s="117"/>
      <c r="G82" s="115"/>
      <c r="H82" s="9"/>
      <c r="I82" s="70"/>
      <c r="N82" s="55">
        <f t="shared" si="20"/>
        <v>0</v>
      </c>
      <c r="O82" s="55">
        <f t="shared" si="21"/>
        <v>0</v>
      </c>
      <c r="P82" s="55">
        <v>0</v>
      </c>
      <c r="Q82" s="55">
        <f t="shared" si="22"/>
        <v>1</v>
      </c>
      <c r="R82" s="55">
        <f t="shared" si="23"/>
        <v>1</v>
      </c>
      <c r="S82" s="55">
        <v>0</v>
      </c>
      <c r="T82" s="55">
        <v>0</v>
      </c>
      <c r="U82" s="55">
        <v>0</v>
      </c>
      <c r="V82" s="46">
        <f t="shared" si="24"/>
        <v>31</v>
      </c>
      <c r="W82" s="46">
        <f t="shared" si="25"/>
        <v>0</v>
      </c>
    </row>
    <row r="83" spans="2:23" ht="14.4" x14ac:dyDescent="0.3">
      <c r="B83" s="68"/>
      <c r="C83" s="7"/>
      <c r="D83" s="104">
        <f t="shared" si="26"/>
        <v>32</v>
      </c>
      <c r="E83" s="115"/>
      <c r="F83" s="117"/>
      <c r="G83" s="115"/>
      <c r="H83" s="9"/>
      <c r="I83" s="70"/>
      <c r="N83" s="55">
        <f t="shared" si="20"/>
        <v>0</v>
      </c>
      <c r="O83" s="55">
        <f t="shared" si="21"/>
        <v>0</v>
      </c>
      <c r="P83" s="55">
        <v>0</v>
      </c>
      <c r="Q83" s="55">
        <f t="shared" si="22"/>
        <v>1</v>
      </c>
      <c r="R83" s="55">
        <f t="shared" si="23"/>
        <v>1</v>
      </c>
      <c r="S83" s="55">
        <v>0</v>
      </c>
      <c r="T83" s="55">
        <v>0</v>
      </c>
      <c r="U83" s="55">
        <v>0</v>
      </c>
      <c r="V83" s="46">
        <f t="shared" si="24"/>
        <v>32</v>
      </c>
      <c r="W83" s="46">
        <f t="shared" si="25"/>
        <v>0</v>
      </c>
    </row>
    <row r="84" spans="2:23" ht="14.4" x14ac:dyDescent="0.3">
      <c r="B84" s="68"/>
      <c r="C84" s="7"/>
      <c r="D84" s="104">
        <f t="shared" si="26"/>
        <v>33</v>
      </c>
      <c r="E84" s="115"/>
      <c r="F84" s="117"/>
      <c r="G84" s="115"/>
      <c r="H84" s="9"/>
      <c r="I84" s="70"/>
      <c r="N84" s="55">
        <f t="shared" ref="N84:N101" si="27">O84</f>
        <v>0</v>
      </c>
      <c r="O84" s="55">
        <f t="shared" ref="O84:O101" si="28">IF(W84=0,0,SUM(P84:T84))</f>
        <v>0</v>
      </c>
      <c r="P84" s="55">
        <v>0</v>
      </c>
      <c r="Q84" s="55">
        <f t="shared" ref="Q84:Q101" si="29">IF(E84="",1,0)</f>
        <v>1</v>
      </c>
      <c r="R84" s="55">
        <f t="shared" ref="R84:R101" si="30">IF(F84="",1,0)</f>
        <v>1</v>
      </c>
      <c r="S84" s="55">
        <v>0</v>
      </c>
      <c r="T84" s="55">
        <v>0</v>
      </c>
      <c r="U84" s="55">
        <v>0</v>
      </c>
      <c r="V84" s="46">
        <f t="shared" ref="V84:V101" si="31">IF(ISNUMBER(V83),V83,0)+IF(P84=0,1,0)</f>
        <v>33</v>
      </c>
      <c r="W84" s="46">
        <f t="shared" ref="W84:W101" si="32">IF(OR(D84&lt;=NbrOrgInNetwork,E84&amp;F84&amp;G84&lt;&gt;""),1,0)</f>
        <v>0</v>
      </c>
    </row>
    <row r="85" spans="2:23" ht="14.4" x14ac:dyDescent="0.3">
      <c r="B85" s="68"/>
      <c r="C85" s="7"/>
      <c r="D85" s="104">
        <f t="shared" ref="D85:D101" si="33">D84+1</f>
        <v>34</v>
      </c>
      <c r="E85" s="115"/>
      <c r="F85" s="117"/>
      <c r="G85" s="115"/>
      <c r="H85" s="9"/>
      <c r="I85" s="70"/>
      <c r="N85" s="55">
        <f t="shared" si="27"/>
        <v>0</v>
      </c>
      <c r="O85" s="55">
        <f t="shared" si="28"/>
        <v>0</v>
      </c>
      <c r="P85" s="55">
        <v>0</v>
      </c>
      <c r="Q85" s="55">
        <f t="shared" si="29"/>
        <v>1</v>
      </c>
      <c r="R85" s="55">
        <f t="shared" si="30"/>
        <v>1</v>
      </c>
      <c r="S85" s="55">
        <v>0</v>
      </c>
      <c r="T85" s="55">
        <v>0</v>
      </c>
      <c r="U85" s="55">
        <v>0</v>
      </c>
      <c r="V85" s="46">
        <f t="shared" si="31"/>
        <v>34</v>
      </c>
      <c r="W85" s="46">
        <f t="shared" si="32"/>
        <v>0</v>
      </c>
    </row>
    <row r="86" spans="2:23" ht="14.4" x14ac:dyDescent="0.3">
      <c r="B86" s="68"/>
      <c r="C86" s="7"/>
      <c r="D86" s="104">
        <f t="shared" si="33"/>
        <v>35</v>
      </c>
      <c r="E86" s="115"/>
      <c r="F86" s="117"/>
      <c r="G86" s="115"/>
      <c r="H86" s="9"/>
      <c r="I86" s="70"/>
      <c r="N86" s="55">
        <f t="shared" si="27"/>
        <v>0</v>
      </c>
      <c r="O86" s="55">
        <f t="shared" si="28"/>
        <v>0</v>
      </c>
      <c r="P86" s="55">
        <v>0</v>
      </c>
      <c r="Q86" s="55">
        <f t="shared" si="29"/>
        <v>1</v>
      </c>
      <c r="R86" s="55">
        <f t="shared" si="30"/>
        <v>1</v>
      </c>
      <c r="S86" s="55">
        <v>0</v>
      </c>
      <c r="T86" s="55">
        <v>0</v>
      </c>
      <c r="U86" s="55">
        <v>0</v>
      </c>
      <c r="V86" s="46">
        <f t="shared" si="31"/>
        <v>35</v>
      </c>
      <c r="W86" s="46">
        <f t="shared" si="32"/>
        <v>0</v>
      </c>
    </row>
    <row r="87" spans="2:23" ht="14.4" x14ac:dyDescent="0.3">
      <c r="B87" s="68"/>
      <c r="C87" s="7"/>
      <c r="D87" s="104">
        <f t="shared" si="33"/>
        <v>36</v>
      </c>
      <c r="E87" s="115"/>
      <c r="F87" s="117"/>
      <c r="G87" s="115"/>
      <c r="H87" s="9"/>
      <c r="I87" s="70"/>
      <c r="N87" s="55">
        <f t="shared" si="27"/>
        <v>0</v>
      </c>
      <c r="O87" s="55">
        <f t="shared" si="28"/>
        <v>0</v>
      </c>
      <c r="P87" s="55">
        <v>0</v>
      </c>
      <c r="Q87" s="55">
        <f t="shared" si="29"/>
        <v>1</v>
      </c>
      <c r="R87" s="55">
        <f t="shared" si="30"/>
        <v>1</v>
      </c>
      <c r="S87" s="55">
        <v>0</v>
      </c>
      <c r="T87" s="55">
        <v>0</v>
      </c>
      <c r="U87" s="55">
        <v>0</v>
      </c>
      <c r="V87" s="46">
        <f t="shared" si="31"/>
        <v>36</v>
      </c>
      <c r="W87" s="46">
        <f t="shared" si="32"/>
        <v>0</v>
      </c>
    </row>
    <row r="88" spans="2:23" ht="14.4" x14ac:dyDescent="0.3">
      <c r="B88" s="68"/>
      <c r="C88" s="7"/>
      <c r="D88" s="104">
        <f t="shared" si="33"/>
        <v>37</v>
      </c>
      <c r="E88" s="115"/>
      <c r="F88" s="117"/>
      <c r="G88" s="115"/>
      <c r="H88" s="9"/>
      <c r="I88" s="70"/>
      <c r="N88" s="55">
        <f t="shared" si="27"/>
        <v>0</v>
      </c>
      <c r="O88" s="55">
        <f t="shared" si="28"/>
        <v>0</v>
      </c>
      <c r="P88" s="55">
        <v>0</v>
      </c>
      <c r="Q88" s="55">
        <f t="shared" si="29"/>
        <v>1</v>
      </c>
      <c r="R88" s="55">
        <f t="shared" si="30"/>
        <v>1</v>
      </c>
      <c r="S88" s="55">
        <v>0</v>
      </c>
      <c r="T88" s="55">
        <v>0</v>
      </c>
      <c r="U88" s="55">
        <v>0</v>
      </c>
      <c r="V88" s="46">
        <f t="shared" si="31"/>
        <v>37</v>
      </c>
      <c r="W88" s="46">
        <f t="shared" si="32"/>
        <v>0</v>
      </c>
    </row>
    <row r="89" spans="2:23" ht="14.4" x14ac:dyDescent="0.3">
      <c r="B89" s="68"/>
      <c r="C89" s="7"/>
      <c r="D89" s="104">
        <f t="shared" si="33"/>
        <v>38</v>
      </c>
      <c r="E89" s="115"/>
      <c r="F89" s="117"/>
      <c r="G89" s="115"/>
      <c r="H89" s="9"/>
      <c r="I89" s="70"/>
      <c r="N89" s="55">
        <f t="shared" si="27"/>
        <v>0</v>
      </c>
      <c r="O89" s="55">
        <f t="shared" si="28"/>
        <v>0</v>
      </c>
      <c r="P89" s="55">
        <v>0</v>
      </c>
      <c r="Q89" s="55">
        <f t="shared" si="29"/>
        <v>1</v>
      </c>
      <c r="R89" s="55">
        <f t="shared" si="30"/>
        <v>1</v>
      </c>
      <c r="S89" s="55">
        <v>0</v>
      </c>
      <c r="T89" s="55">
        <v>0</v>
      </c>
      <c r="U89" s="55">
        <v>0</v>
      </c>
      <c r="V89" s="46">
        <f t="shared" si="31"/>
        <v>38</v>
      </c>
      <c r="W89" s="46">
        <f t="shared" si="32"/>
        <v>0</v>
      </c>
    </row>
    <row r="90" spans="2:23" ht="14.4" x14ac:dyDescent="0.3">
      <c r="B90" s="68"/>
      <c r="C90" s="7"/>
      <c r="D90" s="104">
        <f t="shared" si="33"/>
        <v>39</v>
      </c>
      <c r="E90" s="115"/>
      <c r="F90" s="117"/>
      <c r="G90" s="115"/>
      <c r="H90" s="9"/>
      <c r="I90" s="70"/>
      <c r="N90" s="55">
        <f t="shared" si="27"/>
        <v>0</v>
      </c>
      <c r="O90" s="55">
        <f t="shared" si="28"/>
        <v>0</v>
      </c>
      <c r="P90" s="55">
        <v>0</v>
      </c>
      <c r="Q90" s="55">
        <f t="shared" si="29"/>
        <v>1</v>
      </c>
      <c r="R90" s="55">
        <f t="shared" si="30"/>
        <v>1</v>
      </c>
      <c r="S90" s="55">
        <v>0</v>
      </c>
      <c r="T90" s="55">
        <v>0</v>
      </c>
      <c r="U90" s="55">
        <v>0</v>
      </c>
      <c r="V90" s="46">
        <f t="shared" si="31"/>
        <v>39</v>
      </c>
      <c r="W90" s="46">
        <f t="shared" si="32"/>
        <v>0</v>
      </c>
    </row>
    <row r="91" spans="2:23" ht="14.4" x14ac:dyDescent="0.3">
      <c r="B91" s="68"/>
      <c r="C91" s="7"/>
      <c r="D91" s="104">
        <f t="shared" si="33"/>
        <v>40</v>
      </c>
      <c r="E91" s="115"/>
      <c r="F91" s="117"/>
      <c r="G91" s="115"/>
      <c r="H91" s="9"/>
      <c r="I91" s="70"/>
      <c r="N91" s="55">
        <f t="shared" si="27"/>
        <v>0</v>
      </c>
      <c r="O91" s="55">
        <f t="shared" si="28"/>
        <v>0</v>
      </c>
      <c r="P91" s="55">
        <v>0</v>
      </c>
      <c r="Q91" s="55">
        <f t="shared" si="29"/>
        <v>1</v>
      </c>
      <c r="R91" s="55">
        <f t="shared" si="30"/>
        <v>1</v>
      </c>
      <c r="S91" s="55">
        <v>0</v>
      </c>
      <c r="T91" s="55">
        <v>0</v>
      </c>
      <c r="U91" s="55">
        <v>0</v>
      </c>
      <c r="V91" s="46">
        <f t="shared" si="31"/>
        <v>40</v>
      </c>
      <c r="W91" s="46">
        <f t="shared" si="32"/>
        <v>0</v>
      </c>
    </row>
    <row r="92" spans="2:23" ht="14.4" x14ac:dyDescent="0.3">
      <c r="B92" s="68"/>
      <c r="C92" s="7"/>
      <c r="D92" s="104">
        <f t="shared" si="33"/>
        <v>41</v>
      </c>
      <c r="E92" s="115"/>
      <c r="F92" s="117"/>
      <c r="G92" s="115"/>
      <c r="H92" s="9"/>
      <c r="I92" s="70"/>
      <c r="N92" s="55">
        <f t="shared" si="27"/>
        <v>0</v>
      </c>
      <c r="O92" s="55">
        <f t="shared" si="28"/>
        <v>0</v>
      </c>
      <c r="P92" s="55">
        <v>0</v>
      </c>
      <c r="Q92" s="55">
        <f t="shared" si="29"/>
        <v>1</v>
      </c>
      <c r="R92" s="55">
        <f t="shared" si="30"/>
        <v>1</v>
      </c>
      <c r="S92" s="55">
        <v>0</v>
      </c>
      <c r="T92" s="55">
        <v>0</v>
      </c>
      <c r="U92" s="55">
        <v>0</v>
      </c>
      <c r="V92" s="46">
        <f t="shared" si="31"/>
        <v>41</v>
      </c>
      <c r="W92" s="46">
        <f t="shared" si="32"/>
        <v>0</v>
      </c>
    </row>
    <row r="93" spans="2:23" ht="14.4" x14ac:dyDescent="0.3">
      <c r="B93" s="68"/>
      <c r="C93" s="7"/>
      <c r="D93" s="104">
        <f t="shared" si="33"/>
        <v>42</v>
      </c>
      <c r="E93" s="115"/>
      <c r="F93" s="117"/>
      <c r="G93" s="115"/>
      <c r="H93" s="9"/>
      <c r="I93" s="70"/>
      <c r="N93" s="55">
        <f t="shared" si="27"/>
        <v>0</v>
      </c>
      <c r="O93" s="55">
        <f t="shared" si="28"/>
        <v>0</v>
      </c>
      <c r="P93" s="55">
        <v>0</v>
      </c>
      <c r="Q93" s="55">
        <f t="shared" si="29"/>
        <v>1</v>
      </c>
      <c r="R93" s="55">
        <f t="shared" si="30"/>
        <v>1</v>
      </c>
      <c r="S93" s="55">
        <v>0</v>
      </c>
      <c r="T93" s="55">
        <v>0</v>
      </c>
      <c r="U93" s="55">
        <v>0</v>
      </c>
      <c r="V93" s="46">
        <f t="shared" si="31"/>
        <v>42</v>
      </c>
      <c r="W93" s="46">
        <f t="shared" si="32"/>
        <v>0</v>
      </c>
    </row>
    <row r="94" spans="2:23" ht="14.4" x14ac:dyDescent="0.3">
      <c r="B94" s="68"/>
      <c r="C94" s="7"/>
      <c r="D94" s="104">
        <f t="shared" si="33"/>
        <v>43</v>
      </c>
      <c r="E94" s="115"/>
      <c r="F94" s="117"/>
      <c r="G94" s="115"/>
      <c r="H94" s="9"/>
      <c r="I94" s="70"/>
      <c r="N94" s="55">
        <f t="shared" si="27"/>
        <v>0</v>
      </c>
      <c r="O94" s="55">
        <f t="shared" si="28"/>
        <v>0</v>
      </c>
      <c r="P94" s="55">
        <v>0</v>
      </c>
      <c r="Q94" s="55">
        <f t="shared" si="29"/>
        <v>1</v>
      </c>
      <c r="R94" s="55">
        <f t="shared" si="30"/>
        <v>1</v>
      </c>
      <c r="S94" s="55">
        <v>0</v>
      </c>
      <c r="T94" s="55">
        <v>0</v>
      </c>
      <c r="U94" s="55">
        <v>0</v>
      </c>
      <c r="V94" s="46">
        <f t="shared" si="31"/>
        <v>43</v>
      </c>
      <c r="W94" s="46">
        <f t="shared" si="32"/>
        <v>0</v>
      </c>
    </row>
    <row r="95" spans="2:23" ht="14.4" x14ac:dyDescent="0.3">
      <c r="B95" s="68"/>
      <c r="C95" s="7"/>
      <c r="D95" s="104">
        <f t="shared" si="33"/>
        <v>44</v>
      </c>
      <c r="E95" s="115"/>
      <c r="F95" s="117"/>
      <c r="G95" s="115"/>
      <c r="H95" s="9"/>
      <c r="I95" s="70"/>
      <c r="N95" s="55">
        <f t="shared" si="27"/>
        <v>0</v>
      </c>
      <c r="O95" s="55">
        <f t="shared" si="28"/>
        <v>0</v>
      </c>
      <c r="P95" s="55">
        <v>0</v>
      </c>
      <c r="Q95" s="55">
        <f t="shared" si="29"/>
        <v>1</v>
      </c>
      <c r="R95" s="55">
        <f t="shared" si="30"/>
        <v>1</v>
      </c>
      <c r="S95" s="55">
        <v>0</v>
      </c>
      <c r="T95" s="55">
        <v>0</v>
      </c>
      <c r="U95" s="55">
        <v>0</v>
      </c>
      <c r="V95" s="46">
        <f t="shared" si="31"/>
        <v>44</v>
      </c>
      <c r="W95" s="46">
        <f t="shared" si="32"/>
        <v>0</v>
      </c>
    </row>
    <row r="96" spans="2:23" ht="14.4" x14ac:dyDescent="0.3">
      <c r="B96" s="68"/>
      <c r="C96" s="7"/>
      <c r="D96" s="104">
        <f t="shared" si="33"/>
        <v>45</v>
      </c>
      <c r="E96" s="115"/>
      <c r="F96" s="117"/>
      <c r="G96" s="115"/>
      <c r="H96" s="9"/>
      <c r="I96" s="70"/>
      <c r="N96" s="55">
        <f t="shared" si="27"/>
        <v>0</v>
      </c>
      <c r="O96" s="55">
        <f t="shared" si="28"/>
        <v>0</v>
      </c>
      <c r="P96" s="55">
        <v>0</v>
      </c>
      <c r="Q96" s="55">
        <f t="shared" si="29"/>
        <v>1</v>
      </c>
      <c r="R96" s="55">
        <f t="shared" si="30"/>
        <v>1</v>
      </c>
      <c r="S96" s="55">
        <v>0</v>
      </c>
      <c r="T96" s="55">
        <v>0</v>
      </c>
      <c r="U96" s="55">
        <v>0</v>
      </c>
      <c r="V96" s="46">
        <f t="shared" si="31"/>
        <v>45</v>
      </c>
      <c r="W96" s="46">
        <f t="shared" si="32"/>
        <v>0</v>
      </c>
    </row>
    <row r="97" spans="1:32" ht="14.4" x14ac:dyDescent="0.3">
      <c r="B97" s="68"/>
      <c r="C97" s="7"/>
      <c r="D97" s="104">
        <f t="shared" si="33"/>
        <v>46</v>
      </c>
      <c r="E97" s="115"/>
      <c r="F97" s="117"/>
      <c r="G97" s="115"/>
      <c r="H97" s="9"/>
      <c r="I97" s="70"/>
      <c r="N97" s="55">
        <f t="shared" si="27"/>
        <v>0</v>
      </c>
      <c r="O97" s="55">
        <f t="shared" si="28"/>
        <v>0</v>
      </c>
      <c r="P97" s="55">
        <v>0</v>
      </c>
      <c r="Q97" s="55">
        <f t="shared" si="29"/>
        <v>1</v>
      </c>
      <c r="R97" s="55">
        <f t="shared" si="30"/>
        <v>1</v>
      </c>
      <c r="S97" s="55">
        <v>0</v>
      </c>
      <c r="T97" s="55">
        <v>0</v>
      </c>
      <c r="U97" s="55">
        <v>0</v>
      </c>
      <c r="V97" s="46">
        <f t="shared" si="31"/>
        <v>46</v>
      </c>
      <c r="W97" s="46">
        <f t="shared" si="32"/>
        <v>0</v>
      </c>
    </row>
    <row r="98" spans="1:32" ht="14.4" x14ac:dyDescent="0.3">
      <c r="B98" s="68"/>
      <c r="C98" s="7"/>
      <c r="D98" s="104">
        <f t="shared" si="33"/>
        <v>47</v>
      </c>
      <c r="E98" s="115"/>
      <c r="F98" s="117"/>
      <c r="G98" s="115"/>
      <c r="H98" s="9"/>
      <c r="I98" s="70"/>
      <c r="N98" s="55">
        <f t="shared" si="27"/>
        <v>0</v>
      </c>
      <c r="O98" s="55">
        <f t="shared" si="28"/>
        <v>0</v>
      </c>
      <c r="P98" s="55">
        <v>0</v>
      </c>
      <c r="Q98" s="55">
        <f t="shared" si="29"/>
        <v>1</v>
      </c>
      <c r="R98" s="55">
        <f t="shared" si="30"/>
        <v>1</v>
      </c>
      <c r="S98" s="55">
        <v>0</v>
      </c>
      <c r="T98" s="55">
        <v>0</v>
      </c>
      <c r="U98" s="55">
        <v>0</v>
      </c>
      <c r="V98" s="46">
        <f t="shared" si="31"/>
        <v>47</v>
      </c>
      <c r="W98" s="46">
        <f t="shared" si="32"/>
        <v>0</v>
      </c>
    </row>
    <row r="99" spans="1:32" ht="14.4" x14ac:dyDescent="0.3">
      <c r="B99" s="68"/>
      <c r="C99" s="7"/>
      <c r="D99" s="104">
        <f t="shared" si="33"/>
        <v>48</v>
      </c>
      <c r="E99" s="115"/>
      <c r="F99" s="117"/>
      <c r="G99" s="115"/>
      <c r="H99" s="9"/>
      <c r="I99" s="70"/>
      <c r="N99" s="55">
        <f t="shared" si="27"/>
        <v>0</v>
      </c>
      <c r="O99" s="55">
        <f t="shared" si="28"/>
        <v>0</v>
      </c>
      <c r="P99" s="55">
        <v>0</v>
      </c>
      <c r="Q99" s="55">
        <f t="shared" si="29"/>
        <v>1</v>
      </c>
      <c r="R99" s="55">
        <f t="shared" si="30"/>
        <v>1</v>
      </c>
      <c r="S99" s="55">
        <v>0</v>
      </c>
      <c r="T99" s="55">
        <v>0</v>
      </c>
      <c r="U99" s="55">
        <v>0</v>
      </c>
      <c r="V99" s="46">
        <f t="shared" si="31"/>
        <v>48</v>
      </c>
      <c r="W99" s="46">
        <f t="shared" si="32"/>
        <v>0</v>
      </c>
    </row>
    <row r="100" spans="1:32" ht="14.4" x14ac:dyDescent="0.3">
      <c r="B100" s="68"/>
      <c r="C100" s="7"/>
      <c r="D100" s="104">
        <f t="shared" si="33"/>
        <v>49</v>
      </c>
      <c r="E100" s="115"/>
      <c r="F100" s="117"/>
      <c r="G100" s="115"/>
      <c r="H100" s="9"/>
      <c r="I100" s="70"/>
      <c r="N100" s="55">
        <f t="shared" si="27"/>
        <v>0</v>
      </c>
      <c r="O100" s="55">
        <f t="shared" si="28"/>
        <v>0</v>
      </c>
      <c r="P100" s="55">
        <v>0</v>
      </c>
      <c r="Q100" s="55">
        <f t="shared" si="29"/>
        <v>1</v>
      </c>
      <c r="R100" s="55">
        <f t="shared" si="30"/>
        <v>1</v>
      </c>
      <c r="S100" s="55">
        <v>0</v>
      </c>
      <c r="T100" s="55">
        <v>0</v>
      </c>
      <c r="U100" s="55">
        <v>0</v>
      </c>
      <c r="V100" s="46">
        <f t="shared" si="31"/>
        <v>49</v>
      </c>
      <c r="W100" s="46">
        <f t="shared" si="32"/>
        <v>0</v>
      </c>
    </row>
    <row r="101" spans="1:32" ht="14.4" x14ac:dyDescent="0.3">
      <c r="B101" s="68"/>
      <c r="C101" s="7"/>
      <c r="D101" s="104">
        <f t="shared" si="33"/>
        <v>50</v>
      </c>
      <c r="E101" s="115"/>
      <c r="F101" s="117"/>
      <c r="G101" s="115"/>
      <c r="H101" s="9"/>
      <c r="I101" s="70"/>
      <c r="N101" s="55">
        <f t="shared" si="27"/>
        <v>0</v>
      </c>
      <c r="O101" s="55">
        <f t="shared" si="28"/>
        <v>0</v>
      </c>
      <c r="P101" s="55">
        <v>0</v>
      </c>
      <c r="Q101" s="55">
        <f t="shared" si="29"/>
        <v>1</v>
      </c>
      <c r="R101" s="55">
        <f t="shared" si="30"/>
        <v>1</v>
      </c>
      <c r="S101" s="55">
        <v>0</v>
      </c>
      <c r="T101" s="55">
        <v>0</v>
      </c>
      <c r="U101" s="55">
        <v>0</v>
      </c>
      <c r="V101" s="46">
        <f t="shared" si="31"/>
        <v>50</v>
      </c>
      <c r="W101" s="46">
        <f t="shared" si="32"/>
        <v>0</v>
      </c>
    </row>
    <row r="102" spans="1:32" ht="15" thickBot="1" x14ac:dyDescent="0.35">
      <c r="B102" s="68"/>
      <c r="C102" s="17"/>
      <c r="D102" s="8"/>
      <c r="E102" s="8"/>
      <c r="F102" s="8"/>
      <c r="G102" s="8"/>
      <c r="H102" s="13"/>
      <c r="I102" s="70"/>
      <c r="K102" s="26" t="str">
        <f t="shared" ref="K102:K185" si="34">IF(AB102&lt;&gt;"Field","",IF(AC102="","?",IF(AF102&gt;1,"?","")))</f>
        <v/>
      </c>
      <c r="L102"/>
      <c r="M102"/>
      <c r="AB102" s="25" t="s">
        <v>74</v>
      </c>
      <c r="AE102" s="52" t="str">
        <f t="shared" ref="AE102:AE185" si="35">IF(AB102="Field",AC102&amp;AD102,"")</f>
        <v/>
      </c>
      <c r="AF102" s="52" t="str">
        <f t="shared" ref="AF102:AF133" si="36">IF(AB102="Field",COUNTIF(AE:AE,AE102),"")</f>
        <v/>
      </c>
    </row>
    <row r="103" spans="1:32" ht="15" thickBot="1" x14ac:dyDescent="0.35">
      <c r="B103" s="68"/>
      <c r="C103" s="71"/>
      <c r="D103" s="72"/>
      <c r="E103" s="72"/>
      <c r="F103" s="72"/>
      <c r="G103" s="72"/>
      <c r="H103" s="73"/>
      <c r="I103" s="70"/>
      <c r="K103" s="26" t="str">
        <f t="shared" si="34"/>
        <v/>
      </c>
      <c r="AB103" s="25" t="s">
        <v>74</v>
      </c>
      <c r="AE103" s="52" t="str">
        <f t="shared" si="35"/>
        <v/>
      </c>
      <c r="AF103" s="52" t="str">
        <f t="shared" si="36"/>
        <v/>
      </c>
    </row>
    <row r="104" spans="1:32" x14ac:dyDescent="0.25">
      <c r="B104" s="68"/>
      <c r="C104" s="18"/>
      <c r="D104" s="5"/>
      <c r="E104" s="5"/>
      <c r="F104" s="5"/>
      <c r="G104" s="5"/>
      <c r="H104" s="6"/>
      <c r="I104" s="70"/>
      <c r="K104" s="26" t="str">
        <f t="shared" si="34"/>
        <v/>
      </c>
      <c r="AB104" s="25" t="s">
        <v>74</v>
      </c>
      <c r="AE104" s="52" t="str">
        <f t="shared" si="35"/>
        <v/>
      </c>
      <c r="AF104" s="52" t="str">
        <f t="shared" si="36"/>
        <v/>
      </c>
    </row>
    <row r="105" spans="1:32" ht="24.6" x14ac:dyDescent="0.4">
      <c r="B105" s="68"/>
      <c r="C105" s="7"/>
      <c r="D105" s="126" t="s">
        <v>933</v>
      </c>
      <c r="E105" s="126"/>
      <c r="F105" s="23"/>
      <c r="G105" s="23"/>
      <c r="H105" s="9"/>
      <c r="I105" s="70"/>
      <c r="K105" s="26" t="str">
        <f t="shared" si="34"/>
        <v/>
      </c>
      <c r="AB105" s="25" t="s">
        <v>76</v>
      </c>
      <c r="AE105" s="52" t="str">
        <f t="shared" si="35"/>
        <v/>
      </c>
      <c r="AF105" s="52" t="str">
        <f t="shared" si="36"/>
        <v/>
      </c>
    </row>
    <row r="106" spans="1:32" ht="14.4" x14ac:dyDescent="0.3">
      <c r="B106" s="68"/>
      <c r="C106" s="7"/>
      <c r="D106" s="21"/>
      <c r="E106" s="21"/>
      <c r="F106" s="20"/>
      <c r="G106" s="20"/>
      <c r="H106" s="9"/>
      <c r="I106" s="70"/>
      <c r="K106" s="26" t="str">
        <f t="shared" si="34"/>
        <v/>
      </c>
      <c r="AB106" s="25" t="s">
        <v>74</v>
      </c>
      <c r="AE106" s="52" t="str">
        <f t="shared" si="35"/>
        <v/>
      </c>
      <c r="AF106" s="52" t="str">
        <f t="shared" si="36"/>
        <v/>
      </c>
    </row>
    <row r="107" spans="1:32" ht="14.4" x14ac:dyDescent="0.3">
      <c r="A107" s="12"/>
      <c r="B107" s="68"/>
      <c r="C107" s="7"/>
      <c r="D107" s="124" t="s">
        <v>934</v>
      </c>
      <c r="E107" s="124"/>
      <c r="F107" s="124"/>
      <c r="G107" s="124"/>
      <c r="H107" s="9"/>
      <c r="I107" s="70"/>
      <c r="K107" s="26" t="str">
        <f t="shared" ref="K107:K114" si="37">IF(AB107&lt;&gt;"Field","",IF(AC107="","?",IF(AF107&gt;1,"?","")))</f>
        <v/>
      </c>
      <c r="O107" s="46"/>
      <c r="AB107" s="25" t="s">
        <v>75</v>
      </c>
      <c r="AE107" s="52" t="str">
        <f t="shared" ref="AE107:AE114" si="38">IF(AB107="Field",AC107&amp;AD107,"")</f>
        <v/>
      </c>
      <c r="AF107" s="52" t="str">
        <f t="shared" si="36"/>
        <v/>
      </c>
    </row>
    <row r="108" spans="1:32" ht="14.4" x14ac:dyDescent="0.3">
      <c r="A108" s="12"/>
      <c r="B108" s="68"/>
      <c r="C108" s="7"/>
      <c r="D108" s="112" t="s">
        <v>43</v>
      </c>
      <c r="E108" s="109" t="s">
        <v>935</v>
      </c>
      <c r="F108" s="27"/>
      <c r="G108" s="27"/>
      <c r="H108" s="9"/>
      <c r="I108" s="70"/>
      <c r="K108" s="26" t="str">
        <f t="shared" si="37"/>
        <v>?</v>
      </c>
      <c r="O108" s="46"/>
      <c r="AB108" s="25" t="s">
        <v>72</v>
      </c>
      <c r="AC108" s="41" t="s">
        <v>66</v>
      </c>
      <c r="AD108" s="41">
        <v>1</v>
      </c>
      <c r="AE108" s="52" t="str">
        <f t="shared" si="38"/>
        <v>HorizontalPriority1</v>
      </c>
      <c r="AF108" s="52">
        <f t="shared" si="36"/>
        <v>2</v>
      </c>
    </row>
    <row r="109" spans="1:32" ht="14.4" x14ac:dyDescent="0.3">
      <c r="A109" s="12"/>
      <c r="B109" s="68"/>
      <c r="C109" s="7"/>
      <c r="D109" s="112" t="s">
        <v>43</v>
      </c>
      <c r="E109" s="109" t="s">
        <v>936</v>
      </c>
      <c r="F109" s="27"/>
      <c r="G109" s="27"/>
      <c r="H109" s="9"/>
      <c r="I109" s="70"/>
      <c r="K109" s="26" t="str">
        <f t="shared" si="37"/>
        <v>?</v>
      </c>
      <c r="O109" s="46"/>
      <c r="AB109" s="25" t="s">
        <v>72</v>
      </c>
      <c r="AC109" s="41" t="s">
        <v>66</v>
      </c>
      <c r="AD109" s="41">
        <v>2</v>
      </c>
      <c r="AE109" s="52" t="str">
        <f t="shared" si="38"/>
        <v>HorizontalPriority2</v>
      </c>
      <c r="AF109" s="52">
        <f t="shared" si="36"/>
        <v>2</v>
      </c>
    </row>
    <row r="110" spans="1:32" ht="14.4" x14ac:dyDescent="0.3">
      <c r="A110" s="12"/>
      <c r="B110" s="68"/>
      <c r="C110" s="7"/>
      <c r="D110" s="112" t="s">
        <v>43</v>
      </c>
      <c r="E110" s="109" t="s">
        <v>937</v>
      </c>
      <c r="F110" s="27"/>
      <c r="G110" s="27"/>
      <c r="H110" s="9"/>
      <c r="I110" s="70"/>
      <c r="K110" s="26" t="str">
        <f t="shared" si="37"/>
        <v>?</v>
      </c>
      <c r="O110" s="46"/>
      <c r="Q110" s="52"/>
      <c r="R110" s="52"/>
      <c r="AB110" s="25" t="s">
        <v>72</v>
      </c>
      <c r="AC110" s="41" t="s">
        <v>66</v>
      </c>
      <c r="AD110" s="41">
        <v>3</v>
      </c>
      <c r="AE110" s="52" t="str">
        <f t="shared" si="38"/>
        <v>HorizontalPriority3</v>
      </c>
      <c r="AF110" s="52">
        <f t="shared" si="36"/>
        <v>2</v>
      </c>
    </row>
    <row r="111" spans="1:32" ht="14.4" x14ac:dyDescent="0.3">
      <c r="A111" s="12"/>
      <c r="B111" s="68"/>
      <c r="C111" s="7"/>
      <c r="D111" s="112" t="s">
        <v>43</v>
      </c>
      <c r="E111" s="109" t="s">
        <v>938</v>
      </c>
      <c r="F111" s="27"/>
      <c r="G111" s="27"/>
      <c r="H111" s="9"/>
      <c r="I111" s="70"/>
      <c r="K111" s="26" t="str">
        <f t="shared" si="37"/>
        <v>?</v>
      </c>
      <c r="O111" s="46"/>
      <c r="Q111" s="49">
        <v>1</v>
      </c>
      <c r="R111" s="49">
        <v>0</v>
      </c>
      <c r="AB111" s="25" t="s">
        <v>72</v>
      </c>
      <c r="AC111" s="41" t="s">
        <v>66</v>
      </c>
      <c r="AD111" s="41">
        <v>4</v>
      </c>
      <c r="AE111" s="52" t="str">
        <f t="shared" si="38"/>
        <v>HorizontalPriority4</v>
      </c>
      <c r="AF111" s="52">
        <f t="shared" si="36"/>
        <v>3</v>
      </c>
    </row>
    <row r="112" spans="1:32" ht="14.4" x14ac:dyDescent="0.3">
      <c r="A112" s="12"/>
      <c r="B112" s="68"/>
      <c r="C112" s="7"/>
      <c r="D112" s="112" t="s">
        <v>43</v>
      </c>
      <c r="E112" s="109" t="s">
        <v>939</v>
      </c>
      <c r="F112" s="27"/>
      <c r="G112" s="27"/>
      <c r="H112" s="9"/>
      <c r="I112" s="70"/>
      <c r="K112" s="26" t="str">
        <f t="shared" ref="K112" si="39">IF(AB112&lt;&gt;"Field","",IF(AC112="","?",IF(AF112&gt;1,"?","")))</f>
        <v>?</v>
      </c>
      <c r="O112" s="46"/>
      <c r="Q112" s="46" t="s">
        <v>44</v>
      </c>
      <c r="R112" s="46" t="s">
        <v>45</v>
      </c>
      <c r="S112" s="46" t="s">
        <v>52</v>
      </c>
      <c r="T112" s="46" t="s">
        <v>53</v>
      </c>
      <c r="U112" s="46" t="s">
        <v>50</v>
      </c>
      <c r="V112" s="46" t="s">
        <v>51</v>
      </c>
      <c r="AB112" s="25" t="s">
        <v>72</v>
      </c>
      <c r="AC112" s="41" t="s">
        <v>66</v>
      </c>
      <c r="AD112" s="41">
        <v>4</v>
      </c>
      <c r="AE112" s="52" t="str">
        <f t="shared" ref="AE112" si="40">IF(AB112="Field",AC112&amp;AD112,"")</f>
        <v>HorizontalPriority4</v>
      </c>
      <c r="AF112" s="52">
        <f t="shared" si="36"/>
        <v>3</v>
      </c>
    </row>
    <row r="113" spans="1:32" s="64" customFormat="1" ht="14.4" x14ac:dyDescent="0.3">
      <c r="A113" s="14"/>
      <c r="B113" s="68"/>
      <c r="C113" s="7"/>
      <c r="D113" s="125" t="str">
        <f ca="1">IF(Q113=1,"At least "&amp;Q111&amp;" "&amp;IF(Q111=1,W113,X113)&amp;" to be selected.",IF(R113=0,"","Maximum "&amp;R111&amp;" "&amp;IF(R111=1,W113,X113)&amp;" to be selected."))</f>
        <v>At least 1 field of education has to be selected.</v>
      </c>
      <c r="E113" s="125"/>
      <c r="F113" s="125"/>
      <c r="G113" s="125"/>
      <c r="H113" s="9"/>
      <c r="I113" s="70"/>
      <c r="J113" s="3"/>
      <c r="K113" s="26" t="str">
        <f t="shared" si="37"/>
        <v/>
      </c>
      <c r="L113" s="57"/>
      <c r="M113" s="57"/>
      <c r="N113" s="55">
        <f ca="1">O113</f>
        <v>1</v>
      </c>
      <c r="O113" s="50">
        <f ca="1">SUM(Q113:R113)</f>
        <v>1</v>
      </c>
      <c r="P113" s="40" t="s">
        <v>897</v>
      </c>
      <c r="Q113" s="50">
        <f ca="1">IF(S113&gt;=Q111,0,1)</f>
        <v>1</v>
      </c>
      <c r="R113" s="50">
        <f>IF(R111=0,0,IF(S113&gt;R111,1,0))</f>
        <v>0</v>
      </c>
      <c r="S113" s="51">
        <f ca="1">COUNTIF(INDIRECT("D" &amp;U113 &amp; ":D" &amp;V113,TRUE),"þ")</f>
        <v>0</v>
      </c>
      <c r="T113" s="40">
        <v>5</v>
      </c>
      <c r="U113" s="50">
        <f>ROW(U113)-T113</f>
        <v>108</v>
      </c>
      <c r="V113" s="50">
        <f>ROW(V111)</f>
        <v>111</v>
      </c>
      <c r="W113" s="40" t="s">
        <v>940</v>
      </c>
      <c r="X113" s="40" t="s">
        <v>941</v>
      </c>
      <c r="Y113" s="58"/>
      <c r="Z113" s="58"/>
      <c r="AA113" s="59"/>
      <c r="AB113" s="25" t="s">
        <v>73</v>
      </c>
      <c r="AC113" s="41"/>
      <c r="AD113" s="41"/>
      <c r="AE113" s="52" t="str">
        <f t="shared" si="38"/>
        <v/>
      </c>
      <c r="AF113" s="52" t="str">
        <f t="shared" si="36"/>
        <v/>
      </c>
    </row>
    <row r="114" spans="1:32" ht="14.4" x14ac:dyDescent="0.3">
      <c r="A114" s="12"/>
      <c r="B114" s="68"/>
      <c r="C114" s="7"/>
      <c r="H114" s="9"/>
      <c r="I114" s="70"/>
      <c r="K114" s="26" t="str">
        <f t="shared" si="37"/>
        <v/>
      </c>
      <c r="P114" s="45"/>
      <c r="AB114" s="25" t="s">
        <v>74</v>
      </c>
      <c r="AE114" s="52" t="str">
        <f t="shared" si="38"/>
        <v/>
      </c>
      <c r="AF114" s="52" t="str">
        <f t="shared" si="36"/>
        <v/>
      </c>
    </row>
    <row r="115" spans="1:32" ht="14.4" x14ac:dyDescent="0.3">
      <c r="A115" s="12"/>
      <c r="B115" s="68"/>
      <c r="C115" s="7"/>
      <c r="D115" s="124" t="s">
        <v>942</v>
      </c>
      <c r="E115" s="124"/>
      <c r="F115" s="124"/>
      <c r="G115" s="124"/>
      <c r="H115" s="9"/>
      <c r="I115" s="70"/>
      <c r="K115" s="26" t="str">
        <f t="shared" si="34"/>
        <v/>
      </c>
      <c r="O115" s="46"/>
      <c r="AB115" s="25" t="s">
        <v>75</v>
      </c>
      <c r="AE115" s="52" t="str">
        <f t="shared" si="35"/>
        <v/>
      </c>
      <c r="AF115" s="52" t="str">
        <f t="shared" si="36"/>
        <v/>
      </c>
    </row>
    <row r="116" spans="1:32" ht="14.4" x14ac:dyDescent="0.3">
      <c r="A116" s="12"/>
      <c r="B116" s="68"/>
      <c r="C116" s="7"/>
      <c r="D116" s="112" t="s">
        <v>43</v>
      </c>
      <c r="E116" s="127" t="s">
        <v>39</v>
      </c>
      <c r="F116" s="127"/>
      <c r="G116" s="127"/>
      <c r="H116" s="9"/>
      <c r="I116" s="70"/>
      <c r="K116" s="26" t="str">
        <f t="shared" si="34"/>
        <v>?</v>
      </c>
      <c r="O116" s="46"/>
      <c r="AB116" s="25" t="s">
        <v>72</v>
      </c>
      <c r="AC116" s="41" t="s">
        <v>66</v>
      </c>
      <c r="AD116" s="41">
        <v>1</v>
      </c>
      <c r="AE116" s="52" t="str">
        <f t="shared" si="35"/>
        <v>HorizontalPriority1</v>
      </c>
      <c r="AF116" s="52">
        <f t="shared" si="36"/>
        <v>2</v>
      </c>
    </row>
    <row r="117" spans="1:32" ht="14.4" x14ac:dyDescent="0.3">
      <c r="A117" s="12"/>
      <c r="B117" s="68"/>
      <c r="C117" s="7"/>
      <c r="D117" s="112" t="s">
        <v>43</v>
      </c>
      <c r="E117" s="127" t="s">
        <v>40</v>
      </c>
      <c r="F117" s="127"/>
      <c r="G117" s="127"/>
      <c r="H117" s="9"/>
      <c r="I117" s="70"/>
      <c r="K117" s="26" t="str">
        <f t="shared" si="34"/>
        <v>?</v>
      </c>
      <c r="O117" s="46"/>
      <c r="AB117" s="25" t="s">
        <v>72</v>
      </c>
      <c r="AC117" s="41" t="s">
        <v>66</v>
      </c>
      <c r="AD117" s="41">
        <v>2</v>
      </c>
      <c r="AE117" s="52" t="str">
        <f t="shared" si="35"/>
        <v>HorizontalPriority2</v>
      </c>
      <c r="AF117" s="52">
        <f t="shared" si="36"/>
        <v>2</v>
      </c>
    </row>
    <row r="118" spans="1:32" ht="14.4" x14ac:dyDescent="0.3">
      <c r="A118" s="12"/>
      <c r="B118" s="68"/>
      <c r="C118" s="7"/>
      <c r="D118" s="112" t="s">
        <v>43</v>
      </c>
      <c r="E118" s="127" t="s">
        <v>41</v>
      </c>
      <c r="F118" s="127"/>
      <c r="G118" s="127"/>
      <c r="H118" s="9"/>
      <c r="I118" s="70"/>
      <c r="K118" s="26" t="str">
        <f t="shared" ref="K118:K180" si="41">IF(AB118&lt;&gt;"Field","",IF(AC118="","?",IF(AF118&gt;1,"?","")))</f>
        <v>?</v>
      </c>
      <c r="O118" s="46"/>
      <c r="Q118" s="49">
        <v>1</v>
      </c>
      <c r="R118" s="49">
        <v>0</v>
      </c>
      <c r="AB118" s="25" t="s">
        <v>72</v>
      </c>
      <c r="AC118" s="41" t="s">
        <v>66</v>
      </c>
      <c r="AD118" s="41">
        <v>3</v>
      </c>
      <c r="AE118" s="52" t="str">
        <f t="shared" si="35"/>
        <v>HorizontalPriority3</v>
      </c>
      <c r="AF118" s="52">
        <f t="shared" si="36"/>
        <v>2</v>
      </c>
    </row>
    <row r="119" spans="1:32" ht="14.4" x14ac:dyDescent="0.3">
      <c r="A119" s="12"/>
      <c r="B119" s="68"/>
      <c r="C119" s="7"/>
      <c r="D119" s="112" t="s">
        <v>43</v>
      </c>
      <c r="E119" s="127" t="s">
        <v>42</v>
      </c>
      <c r="F119" s="127"/>
      <c r="G119" s="127"/>
      <c r="H119" s="9"/>
      <c r="I119" s="70"/>
      <c r="K119" s="26" t="str">
        <f t="shared" si="41"/>
        <v>?</v>
      </c>
      <c r="O119" s="46"/>
      <c r="Q119" s="46" t="s">
        <v>44</v>
      </c>
      <c r="R119" s="46" t="s">
        <v>45</v>
      </c>
      <c r="S119" s="46" t="s">
        <v>52</v>
      </c>
      <c r="T119" s="46" t="s">
        <v>53</v>
      </c>
      <c r="U119" s="46" t="s">
        <v>50</v>
      </c>
      <c r="V119" s="46" t="s">
        <v>51</v>
      </c>
      <c r="AB119" s="25" t="s">
        <v>72</v>
      </c>
      <c r="AC119" s="41" t="s">
        <v>66</v>
      </c>
      <c r="AD119" s="41">
        <v>4</v>
      </c>
      <c r="AE119" s="52" t="str">
        <f t="shared" si="35"/>
        <v>HorizontalPriority4</v>
      </c>
      <c r="AF119" s="52">
        <f t="shared" si="36"/>
        <v>3</v>
      </c>
    </row>
    <row r="120" spans="1:32" s="64" customFormat="1" ht="14.4" x14ac:dyDescent="0.3">
      <c r="A120" s="14"/>
      <c r="B120" s="68"/>
      <c r="C120" s="7"/>
      <c r="D120" s="125" t="str">
        <f ca="1">IF(Q120=1,"At least "&amp;Q118&amp;" "&amp;IF(Q118=1,W120,X120)&amp;" to be selected.",IF(R120=0,"","Maximum "&amp;R118&amp;" "&amp;IF(R118=1,W120,X120)&amp;" to be selected."))</f>
        <v>At least 1 horizontal priority has to be selected.</v>
      </c>
      <c r="E120" s="125"/>
      <c r="F120" s="125"/>
      <c r="G120" s="125"/>
      <c r="H120" s="9"/>
      <c r="I120" s="70"/>
      <c r="J120" s="3"/>
      <c r="K120" s="26" t="str">
        <f t="shared" si="41"/>
        <v/>
      </c>
      <c r="L120" s="57"/>
      <c r="M120" s="57"/>
      <c r="N120" s="55">
        <f ca="1">O120</f>
        <v>1</v>
      </c>
      <c r="O120" s="50">
        <f ca="1">SUM(Q120:R120)</f>
        <v>1</v>
      </c>
      <c r="P120" s="40" t="s">
        <v>897</v>
      </c>
      <c r="Q120" s="50">
        <f ca="1">IF(S120&gt;=Q118,0,1)</f>
        <v>1</v>
      </c>
      <c r="R120" s="50">
        <f>IF(R118=0,0,IF(S120&gt;R118,1,0))</f>
        <v>0</v>
      </c>
      <c r="S120" s="51">
        <f ca="1">COUNTIF(INDIRECT("D" &amp;U120 &amp; ":D" &amp;V120,TRUE),"þ")</f>
        <v>0</v>
      </c>
      <c r="T120" s="40">
        <v>4</v>
      </c>
      <c r="U120" s="50">
        <f>ROW(U120)-T120</f>
        <v>116</v>
      </c>
      <c r="V120" s="50">
        <f>ROW(V119)</f>
        <v>119</v>
      </c>
      <c r="W120" s="40" t="s">
        <v>46</v>
      </c>
      <c r="X120" s="40" t="s">
        <v>47</v>
      </c>
      <c r="Y120" s="58"/>
      <c r="Z120" s="58"/>
      <c r="AA120" s="59"/>
      <c r="AB120" s="25" t="s">
        <v>73</v>
      </c>
      <c r="AC120" s="41"/>
      <c r="AD120" s="41"/>
      <c r="AE120" s="52" t="str">
        <f t="shared" si="35"/>
        <v/>
      </c>
      <c r="AF120" s="52" t="str">
        <f t="shared" si="36"/>
        <v/>
      </c>
    </row>
    <row r="121" spans="1:32" ht="14.4" x14ac:dyDescent="0.3">
      <c r="A121" s="12"/>
      <c r="B121" s="68"/>
      <c r="C121" s="7"/>
      <c r="H121" s="9"/>
      <c r="I121" s="70"/>
      <c r="K121" s="26" t="str">
        <f t="shared" si="41"/>
        <v/>
      </c>
      <c r="P121" s="45"/>
      <c r="AB121" s="25" t="s">
        <v>74</v>
      </c>
      <c r="AE121" s="52" t="str">
        <f t="shared" si="35"/>
        <v/>
      </c>
      <c r="AF121" s="52" t="str">
        <f t="shared" si="36"/>
        <v/>
      </c>
    </row>
    <row r="122" spans="1:32" ht="14.4" x14ac:dyDescent="0.3">
      <c r="A122" s="12"/>
      <c r="B122" s="68"/>
      <c r="C122" s="7"/>
      <c r="D122" s="124" t="s">
        <v>943</v>
      </c>
      <c r="E122" s="124"/>
      <c r="F122" s="124"/>
      <c r="G122" s="124"/>
      <c r="H122" s="9"/>
      <c r="I122" s="70"/>
      <c r="K122" s="26" t="str">
        <f t="shared" si="41"/>
        <v/>
      </c>
      <c r="O122" s="46"/>
      <c r="AB122" s="25" t="s">
        <v>75</v>
      </c>
      <c r="AE122" s="52" t="str">
        <f t="shared" si="35"/>
        <v/>
      </c>
      <c r="AF122" s="52" t="str">
        <f t="shared" si="36"/>
        <v/>
      </c>
    </row>
    <row r="123" spans="1:32" ht="28.2" x14ac:dyDescent="0.3">
      <c r="A123" s="12" t="s">
        <v>36</v>
      </c>
      <c r="B123" s="68"/>
      <c r="C123" s="7"/>
      <c r="D123" s="112" t="s">
        <v>43</v>
      </c>
      <c r="E123" s="119" t="s">
        <v>944</v>
      </c>
      <c r="F123" s="119"/>
      <c r="G123" s="119"/>
      <c r="H123" s="9"/>
      <c r="I123" s="70"/>
      <c r="K123" s="26" t="str">
        <f t="shared" si="41"/>
        <v/>
      </c>
      <c r="O123" s="46"/>
      <c r="AB123" s="25" t="s">
        <v>72</v>
      </c>
      <c r="AC123" s="41" t="s">
        <v>67</v>
      </c>
      <c r="AD123" s="41">
        <v>1</v>
      </c>
      <c r="AE123" s="52" t="str">
        <f t="shared" si="35"/>
        <v>SectorSpecificPriority1</v>
      </c>
      <c r="AF123" s="52">
        <f t="shared" si="36"/>
        <v>1</v>
      </c>
    </row>
    <row r="124" spans="1:32" ht="14.4" x14ac:dyDescent="0.3">
      <c r="A124" s="12"/>
      <c r="B124" s="68"/>
      <c r="C124" s="7"/>
      <c r="D124" s="112" t="s">
        <v>43</v>
      </c>
      <c r="E124" s="119" t="s">
        <v>945</v>
      </c>
      <c r="F124" s="119"/>
      <c r="G124" s="119"/>
      <c r="H124" s="9"/>
      <c r="I124" s="70"/>
      <c r="K124" s="26" t="str">
        <f t="shared" si="41"/>
        <v/>
      </c>
      <c r="O124" s="46"/>
      <c r="AB124" s="25" t="s">
        <v>72</v>
      </c>
      <c r="AC124" s="41" t="s">
        <v>67</v>
      </c>
      <c r="AD124" s="41">
        <v>2</v>
      </c>
      <c r="AE124" s="52" t="str">
        <f t="shared" si="35"/>
        <v>SectorSpecificPriority2</v>
      </c>
      <c r="AF124" s="52">
        <f t="shared" si="36"/>
        <v>1</v>
      </c>
    </row>
    <row r="125" spans="1:32" ht="14.4" x14ac:dyDescent="0.3">
      <c r="A125" s="12"/>
      <c r="B125" s="68"/>
      <c r="C125" s="7"/>
      <c r="D125" s="112" t="s">
        <v>43</v>
      </c>
      <c r="E125" s="119" t="s">
        <v>946</v>
      </c>
      <c r="F125" s="119"/>
      <c r="G125" s="119"/>
      <c r="H125" s="9"/>
      <c r="I125" s="70"/>
      <c r="K125" s="26" t="str">
        <f t="shared" si="41"/>
        <v/>
      </c>
      <c r="O125" s="46"/>
      <c r="Q125" s="49">
        <v>1</v>
      </c>
      <c r="R125" s="49">
        <v>0</v>
      </c>
      <c r="AB125" s="25" t="s">
        <v>72</v>
      </c>
      <c r="AC125" s="41" t="s">
        <v>67</v>
      </c>
      <c r="AD125" s="41">
        <v>3</v>
      </c>
      <c r="AE125" s="52" t="str">
        <f t="shared" si="35"/>
        <v>SectorSpecificPriority3</v>
      </c>
      <c r="AF125" s="52">
        <f t="shared" si="36"/>
        <v>1</v>
      </c>
    </row>
    <row r="126" spans="1:32" ht="28.2" x14ac:dyDescent="0.3">
      <c r="A126" s="12" t="s">
        <v>36</v>
      </c>
      <c r="B126" s="68"/>
      <c r="C126" s="7"/>
      <c r="D126" s="112" t="s">
        <v>43</v>
      </c>
      <c r="E126" s="119" t="s">
        <v>947</v>
      </c>
      <c r="F126" s="119"/>
      <c r="G126" s="119"/>
      <c r="H126" s="9"/>
      <c r="I126" s="70"/>
      <c r="K126" s="26" t="str">
        <f t="shared" si="41"/>
        <v/>
      </c>
      <c r="O126" s="46"/>
      <c r="Q126" s="46" t="s">
        <v>44</v>
      </c>
      <c r="R126" s="46" t="s">
        <v>45</v>
      </c>
      <c r="S126" s="46" t="s">
        <v>52</v>
      </c>
      <c r="T126" s="46" t="s">
        <v>53</v>
      </c>
      <c r="U126" s="46" t="s">
        <v>50</v>
      </c>
      <c r="V126" s="46" t="s">
        <v>51</v>
      </c>
      <c r="AB126" s="25" t="s">
        <v>72</v>
      </c>
      <c r="AC126" s="41" t="s">
        <v>67</v>
      </c>
      <c r="AD126" s="41">
        <v>4</v>
      </c>
      <c r="AE126" s="52" t="str">
        <f t="shared" si="35"/>
        <v>SectorSpecificPriority4</v>
      </c>
      <c r="AF126" s="52">
        <f t="shared" si="36"/>
        <v>1</v>
      </c>
    </row>
    <row r="127" spans="1:32" ht="14.4" x14ac:dyDescent="0.3">
      <c r="A127" s="12"/>
      <c r="B127" s="68"/>
      <c r="C127" s="7"/>
      <c r="D127" s="125" t="str">
        <f ca="1">IF(Q127=1,"At least "&amp;Q125&amp;" "&amp;IF(Q125=1,W127,X127)&amp;" to be selected.",IF(R127=0,"","Maximum "&amp;R125&amp;" "&amp;IF(R125=1,W127,X127)&amp;" to be selected."))</f>
        <v>At least 1 sector specific priority has to be selected.</v>
      </c>
      <c r="E127" s="125"/>
      <c r="F127" s="125"/>
      <c r="G127" s="125"/>
      <c r="H127" s="9"/>
      <c r="I127" s="70"/>
      <c r="K127" s="26" t="str">
        <f t="shared" si="41"/>
        <v/>
      </c>
      <c r="N127" s="55">
        <f ca="1">O127</f>
        <v>1</v>
      </c>
      <c r="O127" s="50">
        <f ca="1">SUM(Q127:R127)</f>
        <v>1</v>
      </c>
      <c r="P127" s="40" t="s">
        <v>897</v>
      </c>
      <c r="Q127" s="50">
        <f ca="1">IF(S127&gt;=Q125,0,1)</f>
        <v>1</v>
      </c>
      <c r="R127" s="50">
        <f>IF(R125=0,0,IF(S127&gt;R125,1,0))</f>
        <v>0</v>
      </c>
      <c r="S127" s="51">
        <f ca="1">COUNTIF(INDIRECT("D" &amp;U127 &amp; ":D" &amp;V127,TRUE),"þ")</f>
        <v>0</v>
      </c>
      <c r="T127" s="40">
        <v>4</v>
      </c>
      <c r="U127" s="50">
        <f>ROW(U127)-T127</f>
        <v>123</v>
      </c>
      <c r="V127" s="50">
        <f>ROW(V126)</f>
        <v>126</v>
      </c>
      <c r="W127" s="40" t="s">
        <v>48</v>
      </c>
      <c r="X127" s="40" t="s">
        <v>49</v>
      </c>
      <c r="AB127" s="25" t="s">
        <v>73</v>
      </c>
      <c r="AE127" s="52" t="str">
        <f t="shared" si="35"/>
        <v/>
      </c>
      <c r="AF127" s="52" t="str">
        <f t="shared" si="36"/>
        <v/>
      </c>
    </row>
    <row r="128" spans="1:32" ht="14.4" x14ac:dyDescent="0.3">
      <c r="A128" s="12"/>
      <c r="B128" s="68"/>
      <c r="C128" s="7"/>
      <c r="H128" s="9"/>
      <c r="I128" s="70"/>
      <c r="K128" s="26" t="str">
        <f t="shared" si="41"/>
        <v/>
      </c>
      <c r="O128" s="46"/>
      <c r="AB128" s="25" t="s">
        <v>74</v>
      </c>
      <c r="AE128" s="52" t="str">
        <f t="shared" si="35"/>
        <v/>
      </c>
      <c r="AF128" s="52" t="str">
        <f t="shared" si="36"/>
        <v/>
      </c>
    </row>
    <row r="129" spans="1:32" ht="15" thickBot="1" x14ac:dyDescent="0.35">
      <c r="B129" s="68"/>
      <c r="C129" s="17"/>
      <c r="D129" s="8"/>
      <c r="E129" s="8"/>
      <c r="F129" s="8"/>
      <c r="G129" s="8"/>
      <c r="H129" s="13"/>
      <c r="I129" s="70"/>
      <c r="K129" s="26" t="str">
        <f t="shared" si="41"/>
        <v/>
      </c>
      <c r="L129"/>
      <c r="M129"/>
      <c r="AB129" s="25" t="s">
        <v>74</v>
      </c>
      <c r="AE129" s="52" t="str">
        <f t="shared" ref="AE129:AE133" si="42">IF(AB129="Field",AC129&amp;AD129,"")</f>
        <v/>
      </c>
      <c r="AF129" s="52" t="str">
        <f t="shared" si="36"/>
        <v/>
      </c>
    </row>
    <row r="130" spans="1:32" ht="15" thickBot="1" x14ac:dyDescent="0.35">
      <c r="B130" s="68"/>
      <c r="C130" s="71"/>
      <c r="D130" s="72"/>
      <c r="E130" s="72"/>
      <c r="F130" s="72"/>
      <c r="G130" s="72"/>
      <c r="H130" s="73"/>
      <c r="I130" s="70"/>
      <c r="K130" s="26" t="str">
        <f t="shared" si="41"/>
        <v/>
      </c>
      <c r="AB130" s="25" t="s">
        <v>74</v>
      </c>
      <c r="AE130" s="52" t="str">
        <f t="shared" si="42"/>
        <v/>
      </c>
      <c r="AF130" s="52" t="str">
        <f t="shared" si="36"/>
        <v/>
      </c>
    </row>
    <row r="131" spans="1:32" x14ac:dyDescent="0.25">
      <c r="B131" s="68"/>
      <c r="C131" s="18"/>
      <c r="D131" s="5"/>
      <c r="E131" s="5"/>
      <c r="F131" s="5"/>
      <c r="G131" s="5"/>
      <c r="H131" s="6"/>
      <c r="I131" s="70"/>
      <c r="K131" s="26" t="str">
        <f t="shared" si="41"/>
        <v/>
      </c>
      <c r="AB131" s="25" t="s">
        <v>74</v>
      </c>
      <c r="AE131" s="52" t="str">
        <f t="shared" si="42"/>
        <v/>
      </c>
      <c r="AF131" s="52" t="str">
        <f t="shared" si="36"/>
        <v/>
      </c>
    </row>
    <row r="132" spans="1:32" ht="24.6" x14ac:dyDescent="0.4">
      <c r="B132" s="68"/>
      <c r="C132" s="7"/>
      <c r="D132" s="126" t="s">
        <v>948</v>
      </c>
      <c r="E132" s="126"/>
      <c r="F132" s="23"/>
      <c r="G132" s="23"/>
      <c r="H132" s="9"/>
      <c r="I132" s="70"/>
      <c r="K132" s="26" t="str">
        <f t="shared" si="41"/>
        <v/>
      </c>
      <c r="AB132" s="25" t="s">
        <v>76</v>
      </c>
      <c r="AE132" s="52" t="str">
        <f t="shared" si="42"/>
        <v/>
      </c>
      <c r="AF132" s="52" t="str">
        <f t="shared" si="36"/>
        <v/>
      </c>
    </row>
    <row r="133" spans="1:32" ht="14.4" x14ac:dyDescent="0.3">
      <c r="B133" s="68"/>
      <c r="C133" s="7"/>
      <c r="D133" s="21"/>
      <c r="E133" s="21"/>
      <c r="F133" s="20"/>
      <c r="G133" s="20"/>
      <c r="H133" s="9"/>
      <c r="I133" s="70"/>
      <c r="K133" s="26" t="str">
        <f t="shared" si="41"/>
        <v/>
      </c>
      <c r="AB133" s="25" t="s">
        <v>74</v>
      </c>
      <c r="AE133" s="52" t="str">
        <f t="shared" si="42"/>
        <v/>
      </c>
      <c r="AF133" s="52" t="str">
        <f t="shared" si="36"/>
        <v/>
      </c>
    </row>
    <row r="134" spans="1:32" ht="14.4" x14ac:dyDescent="0.3">
      <c r="A134" s="12"/>
      <c r="B134" s="68"/>
      <c r="C134" s="7"/>
      <c r="D134" s="124" t="s">
        <v>949</v>
      </c>
      <c r="E134" s="124"/>
      <c r="F134" s="124"/>
      <c r="G134" s="124"/>
      <c r="H134" s="9"/>
      <c r="I134" s="70"/>
      <c r="K134" s="26" t="str">
        <f t="shared" si="41"/>
        <v/>
      </c>
      <c r="O134" s="46"/>
      <c r="AB134" s="25" t="s">
        <v>75</v>
      </c>
      <c r="AE134" s="52" t="str">
        <f t="shared" si="35"/>
        <v/>
      </c>
      <c r="AF134" s="52" t="str">
        <f t="shared" ref="AF134:AF165" si="43">IF(AB134="Field",COUNTIF(AE:AE,AE134),"")</f>
        <v/>
      </c>
    </row>
    <row r="135" spans="1:32" ht="14.4" x14ac:dyDescent="0.3">
      <c r="A135" s="12"/>
      <c r="B135" s="68"/>
      <c r="C135" s="7"/>
      <c r="D135" s="112" t="s">
        <v>43</v>
      </c>
      <c r="E135" s="27" t="s">
        <v>950</v>
      </c>
      <c r="F135" s="27"/>
      <c r="G135" s="27"/>
      <c r="H135" s="9"/>
      <c r="I135" s="70"/>
      <c r="K135" s="26" t="str">
        <f t="shared" si="41"/>
        <v/>
      </c>
      <c r="O135" s="46"/>
      <c r="AB135" s="25" t="s">
        <v>72</v>
      </c>
      <c r="AC135" s="41" t="s">
        <v>68</v>
      </c>
      <c r="AD135" s="41">
        <f>AD134+1</f>
        <v>1</v>
      </c>
      <c r="AE135" s="52" t="str">
        <f t="shared" si="35"/>
        <v>YouthGoals1</v>
      </c>
      <c r="AF135" s="52">
        <f t="shared" si="43"/>
        <v>1</v>
      </c>
    </row>
    <row r="136" spans="1:32" ht="14.4" x14ac:dyDescent="0.3">
      <c r="A136" s="12"/>
      <c r="B136" s="68"/>
      <c r="C136" s="7"/>
      <c r="D136" s="112" t="s">
        <v>43</v>
      </c>
      <c r="E136" s="27" t="s">
        <v>951</v>
      </c>
      <c r="F136" s="27"/>
      <c r="G136" s="27"/>
      <c r="H136" s="9"/>
      <c r="I136" s="70"/>
      <c r="K136" s="26" t="str">
        <f t="shared" si="41"/>
        <v/>
      </c>
      <c r="O136" s="46"/>
      <c r="AB136" s="25" t="s">
        <v>72</v>
      </c>
      <c r="AC136" s="41" t="s">
        <v>68</v>
      </c>
      <c r="AD136" s="41">
        <f t="shared" ref="AD136:AD179" si="44">AD135+1</f>
        <v>2</v>
      </c>
      <c r="AE136" s="52" t="str">
        <f t="shared" si="35"/>
        <v>YouthGoals2</v>
      </c>
      <c r="AF136" s="52">
        <f t="shared" si="43"/>
        <v>1</v>
      </c>
    </row>
    <row r="137" spans="1:32" ht="14.4" x14ac:dyDescent="0.3">
      <c r="A137" s="12"/>
      <c r="B137" s="68"/>
      <c r="C137" s="7"/>
      <c r="D137" s="112" t="s">
        <v>43</v>
      </c>
      <c r="E137" s="27" t="s">
        <v>952</v>
      </c>
      <c r="F137" s="27"/>
      <c r="G137" s="27"/>
      <c r="H137" s="9"/>
      <c r="I137" s="70"/>
      <c r="K137" s="26" t="str">
        <f t="shared" si="41"/>
        <v/>
      </c>
      <c r="O137" s="46"/>
      <c r="AB137" s="25" t="s">
        <v>72</v>
      </c>
      <c r="AC137" s="41" t="s">
        <v>68</v>
      </c>
      <c r="AD137" s="41">
        <f t="shared" si="44"/>
        <v>3</v>
      </c>
      <c r="AE137" s="52" t="str">
        <f t="shared" si="35"/>
        <v>YouthGoals3</v>
      </c>
      <c r="AF137" s="52">
        <f t="shared" si="43"/>
        <v>1</v>
      </c>
    </row>
    <row r="138" spans="1:32" ht="14.4" x14ac:dyDescent="0.3">
      <c r="A138" s="12"/>
      <c r="B138" s="68"/>
      <c r="C138" s="7"/>
      <c r="D138" s="112" t="s">
        <v>43</v>
      </c>
      <c r="E138" s="27" t="s">
        <v>953</v>
      </c>
      <c r="F138" s="27"/>
      <c r="G138" s="27"/>
      <c r="H138" s="9"/>
      <c r="I138" s="70"/>
      <c r="K138" s="26" t="str">
        <f t="shared" si="41"/>
        <v/>
      </c>
      <c r="O138" s="46"/>
      <c r="AB138" s="25" t="s">
        <v>72</v>
      </c>
      <c r="AC138" s="41" t="s">
        <v>68</v>
      </c>
      <c r="AD138" s="41">
        <f t="shared" si="44"/>
        <v>4</v>
      </c>
      <c r="AE138" s="52" t="str">
        <f t="shared" si="35"/>
        <v>YouthGoals4</v>
      </c>
      <c r="AF138" s="52">
        <f t="shared" si="43"/>
        <v>1</v>
      </c>
    </row>
    <row r="139" spans="1:32" ht="14.4" x14ac:dyDescent="0.3">
      <c r="A139" s="12"/>
      <c r="B139" s="68"/>
      <c r="C139" s="7"/>
      <c r="D139" s="112" t="s">
        <v>43</v>
      </c>
      <c r="E139" s="27" t="s">
        <v>954</v>
      </c>
      <c r="F139" s="27"/>
      <c r="G139" s="27"/>
      <c r="H139" s="9"/>
      <c r="I139" s="70"/>
      <c r="K139" s="26" t="str">
        <f t="shared" si="41"/>
        <v/>
      </c>
      <c r="O139" s="46"/>
      <c r="AB139" s="25" t="s">
        <v>72</v>
      </c>
      <c r="AC139" s="41" t="s">
        <v>68</v>
      </c>
      <c r="AD139" s="41">
        <f t="shared" si="44"/>
        <v>5</v>
      </c>
      <c r="AE139" s="52" t="str">
        <f t="shared" si="35"/>
        <v>YouthGoals5</v>
      </c>
      <c r="AF139" s="52">
        <f t="shared" si="43"/>
        <v>1</v>
      </c>
    </row>
    <row r="140" spans="1:32" ht="14.4" x14ac:dyDescent="0.3">
      <c r="A140" s="12"/>
      <c r="B140" s="68"/>
      <c r="C140" s="7"/>
      <c r="D140" s="112" t="s">
        <v>43</v>
      </c>
      <c r="E140" s="27" t="s">
        <v>955</v>
      </c>
      <c r="F140" s="27"/>
      <c r="G140" s="27"/>
      <c r="H140" s="9"/>
      <c r="I140" s="70"/>
      <c r="K140" s="26" t="str">
        <f t="shared" si="41"/>
        <v/>
      </c>
      <c r="O140" s="46"/>
      <c r="AB140" s="25" t="s">
        <v>72</v>
      </c>
      <c r="AC140" s="41" t="s">
        <v>68</v>
      </c>
      <c r="AD140" s="41">
        <f t="shared" si="44"/>
        <v>6</v>
      </c>
      <c r="AE140" s="52" t="str">
        <f t="shared" si="35"/>
        <v>YouthGoals6</v>
      </c>
      <c r="AF140" s="52">
        <f t="shared" si="43"/>
        <v>1</v>
      </c>
    </row>
    <row r="141" spans="1:32" ht="14.4" x14ac:dyDescent="0.3">
      <c r="A141" s="12"/>
      <c r="B141" s="68"/>
      <c r="C141" s="7"/>
      <c r="D141" s="112" t="s">
        <v>43</v>
      </c>
      <c r="E141" s="27" t="s">
        <v>956</v>
      </c>
      <c r="F141" s="27"/>
      <c r="G141" s="27"/>
      <c r="H141" s="9"/>
      <c r="I141" s="70"/>
      <c r="K141" s="26" t="str">
        <f t="shared" si="41"/>
        <v/>
      </c>
      <c r="O141" s="46"/>
      <c r="AB141" s="25" t="s">
        <v>72</v>
      </c>
      <c r="AC141" s="41" t="s">
        <v>68</v>
      </c>
      <c r="AD141" s="41">
        <f t="shared" si="44"/>
        <v>7</v>
      </c>
      <c r="AE141" s="52" t="str">
        <f t="shared" si="35"/>
        <v>YouthGoals7</v>
      </c>
      <c r="AF141" s="52">
        <f t="shared" si="43"/>
        <v>1</v>
      </c>
    </row>
    <row r="142" spans="1:32" ht="14.4" x14ac:dyDescent="0.3">
      <c r="A142" s="12"/>
      <c r="B142" s="68"/>
      <c r="C142" s="7"/>
      <c r="D142" s="112" t="s">
        <v>43</v>
      </c>
      <c r="E142" s="27" t="s">
        <v>957</v>
      </c>
      <c r="F142" s="27"/>
      <c r="G142" s="27"/>
      <c r="H142" s="9"/>
      <c r="I142" s="70"/>
      <c r="K142" s="26" t="str">
        <f t="shared" si="41"/>
        <v/>
      </c>
      <c r="O142" s="46"/>
      <c r="AB142" s="25" t="s">
        <v>72</v>
      </c>
      <c r="AC142" s="41" t="s">
        <v>68</v>
      </c>
      <c r="AD142" s="41">
        <f t="shared" si="44"/>
        <v>8</v>
      </c>
      <c r="AE142" s="52" t="str">
        <f t="shared" si="35"/>
        <v>YouthGoals8</v>
      </c>
      <c r="AF142" s="52">
        <f t="shared" si="43"/>
        <v>1</v>
      </c>
    </row>
    <row r="143" spans="1:32" ht="14.4" x14ac:dyDescent="0.3">
      <c r="A143" s="12"/>
      <c r="B143" s="68"/>
      <c r="C143" s="7"/>
      <c r="D143" s="112" t="s">
        <v>43</v>
      </c>
      <c r="E143" s="27" t="s">
        <v>958</v>
      </c>
      <c r="F143" s="27"/>
      <c r="G143" s="27"/>
      <c r="H143" s="9"/>
      <c r="I143" s="70"/>
      <c r="K143" s="26" t="str">
        <f t="shared" si="41"/>
        <v/>
      </c>
      <c r="O143" s="46"/>
      <c r="AB143" s="25" t="s">
        <v>72</v>
      </c>
      <c r="AC143" s="41" t="s">
        <v>68</v>
      </c>
      <c r="AD143" s="41">
        <f t="shared" si="44"/>
        <v>9</v>
      </c>
      <c r="AE143" s="52" t="str">
        <f t="shared" si="35"/>
        <v>YouthGoals9</v>
      </c>
      <c r="AF143" s="52">
        <f t="shared" si="43"/>
        <v>1</v>
      </c>
    </row>
    <row r="144" spans="1:32" ht="14.4" x14ac:dyDescent="0.3">
      <c r="A144" s="12"/>
      <c r="B144" s="68"/>
      <c r="C144" s="7"/>
      <c r="D144" s="112" t="s">
        <v>43</v>
      </c>
      <c r="E144" s="27" t="s">
        <v>959</v>
      </c>
      <c r="F144" s="27"/>
      <c r="G144" s="27"/>
      <c r="H144" s="9"/>
      <c r="I144" s="70"/>
      <c r="K144" s="26" t="str">
        <f t="shared" ref="K144:K152" si="45">IF(AB144&lt;&gt;"Field","",IF(AC144="","?",IF(AF144&gt;1,"?","")))</f>
        <v>?</v>
      </c>
      <c r="O144" s="46"/>
      <c r="AB144" s="25" t="s">
        <v>72</v>
      </c>
      <c r="AC144" s="41" t="s">
        <v>68</v>
      </c>
      <c r="AD144" s="41">
        <f>AD143+1</f>
        <v>10</v>
      </c>
      <c r="AE144" s="52" t="str">
        <f t="shared" ref="AE144:AE152" si="46">IF(AB144="Field",AC144&amp;AD144,"")</f>
        <v>YouthGoals10</v>
      </c>
      <c r="AF144" s="52">
        <f t="shared" si="43"/>
        <v>2</v>
      </c>
    </row>
    <row r="145" spans="1:32" ht="14.4" x14ac:dyDescent="0.3">
      <c r="A145" s="12"/>
      <c r="B145" s="68"/>
      <c r="C145" s="7"/>
      <c r="D145" s="112" t="s">
        <v>43</v>
      </c>
      <c r="E145" s="27" t="s">
        <v>960</v>
      </c>
      <c r="F145" s="27"/>
      <c r="G145" s="27"/>
      <c r="H145" s="9"/>
      <c r="I145" s="70"/>
      <c r="K145" s="26" t="str">
        <f t="shared" si="45"/>
        <v>?</v>
      </c>
      <c r="O145" s="46"/>
      <c r="AB145" s="25" t="s">
        <v>72</v>
      </c>
      <c r="AC145" s="41" t="s">
        <v>68</v>
      </c>
      <c r="AD145" s="41">
        <f t="shared" si="44"/>
        <v>11</v>
      </c>
      <c r="AE145" s="52" t="str">
        <f t="shared" si="46"/>
        <v>YouthGoals11</v>
      </c>
      <c r="AF145" s="52">
        <f t="shared" si="43"/>
        <v>2</v>
      </c>
    </row>
    <row r="146" spans="1:32" ht="14.4" x14ac:dyDescent="0.3">
      <c r="A146" s="12"/>
      <c r="B146" s="68"/>
      <c r="C146" s="7"/>
      <c r="D146" s="112" t="s">
        <v>43</v>
      </c>
      <c r="E146" s="27" t="s">
        <v>961</v>
      </c>
      <c r="F146" s="27"/>
      <c r="G146" s="27"/>
      <c r="H146" s="9"/>
      <c r="I146" s="70"/>
      <c r="K146" s="26" t="str">
        <f t="shared" si="45"/>
        <v/>
      </c>
      <c r="O146" s="46"/>
      <c r="AB146" s="25" t="s">
        <v>72</v>
      </c>
      <c r="AC146" s="41" t="s">
        <v>68</v>
      </c>
      <c r="AD146" s="41">
        <f t="shared" si="44"/>
        <v>12</v>
      </c>
      <c r="AE146" s="52" t="str">
        <f t="shared" si="46"/>
        <v>YouthGoals12</v>
      </c>
      <c r="AF146" s="52">
        <f t="shared" si="43"/>
        <v>1</v>
      </c>
    </row>
    <row r="147" spans="1:32" ht="14.4" x14ac:dyDescent="0.3">
      <c r="A147" s="12"/>
      <c r="B147" s="68"/>
      <c r="C147" s="7"/>
      <c r="D147" s="112" t="s">
        <v>43</v>
      </c>
      <c r="E147" s="27" t="s">
        <v>962</v>
      </c>
      <c r="F147" s="27"/>
      <c r="G147" s="27"/>
      <c r="H147" s="9"/>
      <c r="I147" s="70"/>
      <c r="K147" s="26" t="str">
        <f t="shared" si="45"/>
        <v/>
      </c>
      <c r="O147" s="46"/>
      <c r="AB147" s="25" t="s">
        <v>72</v>
      </c>
      <c r="AC147" s="41" t="s">
        <v>68</v>
      </c>
      <c r="AD147" s="41">
        <f t="shared" si="44"/>
        <v>13</v>
      </c>
      <c r="AE147" s="52" t="str">
        <f t="shared" si="46"/>
        <v>YouthGoals13</v>
      </c>
      <c r="AF147" s="52">
        <f t="shared" si="43"/>
        <v>1</v>
      </c>
    </row>
    <row r="148" spans="1:32" ht="14.4" x14ac:dyDescent="0.3">
      <c r="A148" s="12"/>
      <c r="B148" s="68"/>
      <c r="C148" s="7"/>
      <c r="D148" s="112" t="s">
        <v>43</v>
      </c>
      <c r="E148" s="27" t="s">
        <v>963</v>
      </c>
      <c r="F148" s="27"/>
      <c r="G148" s="27"/>
      <c r="H148" s="9"/>
      <c r="I148" s="70"/>
      <c r="K148" s="26" t="str">
        <f t="shared" si="45"/>
        <v/>
      </c>
      <c r="O148" s="46"/>
      <c r="AB148" s="25" t="s">
        <v>72</v>
      </c>
      <c r="AC148" s="41" t="s">
        <v>68</v>
      </c>
      <c r="AD148" s="41">
        <f t="shared" si="44"/>
        <v>14</v>
      </c>
      <c r="AE148" s="52" t="str">
        <f t="shared" si="46"/>
        <v>YouthGoals14</v>
      </c>
      <c r="AF148" s="52">
        <f t="shared" si="43"/>
        <v>1</v>
      </c>
    </row>
    <row r="149" spans="1:32" ht="14.4" x14ac:dyDescent="0.3">
      <c r="A149" s="12"/>
      <c r="B149" s="68"/>
      <c r="C149" s="7"/>
      <c r="D149" s="112" t="s">
        <v>43</v>
      </c>
      <c r="E149" s="27" t="s">
        <v>964</v>
      </c>
      <c r="F149" s="27"/>
      <c r="G149" s="27"/>
      <c r="H149" s="9"/>
      <c r="I149" s="70"/>
      <c r="K149" s="26" t="str">
        <f t="shared" si="45"/>
        <v/>
      </c>
      <c r="O149" s="46"/>
      <c r="AB149" s="25" t="s">
        <v>72</v>
      </c>
      <c r="AC149" s="41" t="s">
        <v>68</v>
      </c>
      <c r="AD149" s="41">
        <f t="shared" si="44"/>
        <v>15</v>
      </c>
      <c r="AE149" s="52" t="str">
        <f t="shared" si="46"/>
        <v>YouthGoals15</v>
      </c>
      <c r="AF149" s="52">
        <f t="shared" si="43"/>
        <v>1</v>
      </c>
    </row>
    <row r="150" spans="1:32" ht="14.4" x14ac:dyDescent="0.3">
      <c r="A150" s="12"/>
      <c r="B150" s="68"/>
      <c r="C150" s="7"/>
      <c r="D150" s="112" t="s">
        <v>43</v>
      </c>
      <c r="E150" s="27" t="s">
        <v>965</v>
      </c>
      <c r="F150" s="27"/>
      <c r="G150" s="27"/>
      <c r="H150" s="9"/>
      <c r="I150" s="70"/>
      <c r="K150" s="26" t="str">
        <f t="shared" si="45"/>
        <v/>
      </c>
      <c r="O150" s="46"/>
      <c r="AB150" s="25" t="s">
        <v>72</v>
      </c>
      <c r="AC150" s="41" t="s">
        <v>68</v>
      </c>
      <c r="AD150" s="41">
        <f t="shared" si="44"/>
        <v>16</v>
      </c>
      <c r="AE150" s="52" t="str">
        <f t="shared" si="46"/>
        <v>YouthGoals16</v>
      </c>
      <c r="AF150" s="52">
        <f t="shared" si="43"/>
        <v>1</v>
      </c>
    </row>
    <row r="151" spans="1:32" ht="14.4" x14ac:dyDescent="0.3">
      <c r="A151" s="12"/>
      <c r="B151" s="68"/>
      <c r="C151" s="7"/>
      <c r="D151" s="112" t="s">
        <v>43</v>
      </c>
      <c r="E151" s="27" t="s">
        <v>966</v>
      </c>
      <c r="F151" s="27"/>
      <c r="G151" s="27"/>
      <c r="H151" s="9"/>
      <c r="I151" s="70"/>
      <c r="K151" s="26" t="str">
        <f t="shared" si="45"/>
        <v/>
      </c>
      <c r="O151" s="46"/>
      <c r="AB151" s="25" t="s">
        <v>72</v>
      </c>
      <c r="AC151" s="41" t="s">
        <v>68</v>
      </c>
      <c r="AD151" s="41">
        <f t="shared" si="44"/>
        <v>17</v>
      </c>
      <c r="AE151" s="52" t="str">
        <f t="shared" si="46"/>
        <v>YouthGoals17</v>
      </c>
      <c r="AF151" s="52">
        <f t="shared" si="43"/>
        <v>1</v>
      </c>
    </row>
    <row r="152" spans="1:32" ht="14.4" x14ac:dyDescent="0.3">
      <c r="A152" s="12"/>
      <c r="B152" s="68"/>
      <c r="C152" s="7"/>
      <c r="D152" s="112" t="s">
        <v>43</v>
      </c>
      <c r="E152" s="27" t="s">
        <v>967</v>
      </c>
      <c r="F152" s="27"/>
      <c r="G152" s="27"/>
      <c r="H152" s="9"/>
      <c r="I152" s="70"/>
      <c r="K152" s="26" t="str">
        <f t="shared" si="45"/>
        <v/>
      </c>
      <c r="O152" s="46"/>
      <c r="AB152" s="25" t="s">
        <v>72</v>
      </c>
      <c r="AC152" s="41" t="s">
        <v>68</v>
      </c>
      <c r="AD152" s="41">
        <f t="shared" si="44"/>
        <v>18</v>
      </c>
      <c r="AE152" s="52" t="str">
        <f t="shared" si="46"/>
        <v>YouthGoals18</v>
      </c>
      <c r="AF152" s="52">
        <f t="shared" si="43"/>
        <v>1</v>
      </c>
    </row>
    <row r="153" spans="1:32" ht="14.4" x14ac:dyDescent="0.3">
      <c r="A153" s="12"/>
      <c r="B153" s="68"/>
      <c r="C153" s="7"/>
      <c r="D153" s="112" t="s">
        <v>43</v>
      </c>
      <c r="E153" s="27" t="s">
        <v>968</v>
      </c>
      <c r="F153" s="27"/>
      <c r="G153" s="27"/>
      <c r="H153" s="9"/>
      <c r="I153" s="70"/>
      <c r="K153" s="26" t="str">
        <f t="shared" ref="K153:K161" si="47">IF(AB153&lt;&gt;"Field","",IF(AC153="","?",IF(AF153&gt;1,"?","")))</f>
        <v/>
      </c>
      <c r="O153" s="46"/>
      <c r="AB153" s="25" t="s">
        <v>72</v>
      </c>
      <c r="AC153" s="41" t="s">
        <v>68</v>
      </c>
      <c r="AD153" s="41">
        <f>AD152+1</f>
        <v>19</v>
      </c>
      <c r="AE153" s="52" t="str">
        <f t="shared" ref="AE153:AE161" si="48">IF(AB153="Field",AC153&amp;AD153,"")</f>
        <v>YouthGoals19</v>
      </c>
      <c r="AF153" s="52">
        <f t="shared" si="43"/>
        <v>1</v>
      </c>
    </row>
    <row r="154" spans="1:32" ht="14.4" x14ac:dyDescent="0.3">
      <c r="A154" s="12"/>
      <c r="B154" s="68"/>
      <c r="C154" s="7"/>
      <c r="D154" s="112" t="s">
        <v>43</v>
      </c>
      <c r="E154" s="27" t="s">
        <v>969</v>
      </c>
      <c r="F154" s="27"/>
      <c r="G154" s="27"/>
      <c r="H154" s="9"/>
      <c r="I154" s="70"/>
      <c r="K154" s="26" t="str">
        <f t="shared" si="47"/>
        <v/>
      </c>
      <c r="O154" s="46"/>
      <c r="AB154" s="25" t="s">
        <v>72</v>
      </c>
      <c r="AC154" s="41" t="s">
        <v>68</v>
      </c>
      <c r="AD154" s="41">
        <f t="shared" si="44"/>
        <v>20</v>
      </c>
      <c r="AE154" s="52" t="str">
        <f t="shared" si="48"/>
        <v>YouthGoals20</v>
      </c>
      <c r="AF154" s="52">
        <f t="shared" si="43"/>
        <v>1</v>
      </c>
    </row>
    <row r="155" spans="1:32" ht="14.4" x14ac:dyDescent="0.3">
      <c r="A155" s="12"/>
      <c r="B155" s="68"/>
      <c r="C155" s="7"/>
      <c r="D155" s="112" t="s">
        <v>43</v>
      </c>
      <c r="E155" s="27" t="s">
        <v>970</v>
      </c>
      <c r="F155" s="27"/>
      <c r="G155" s="27"/>
      <c r="H155" s="9"/>
      <c r="I155" s="70"/>
      <c r="K155" s="26" t="str">
        <f t="shared" si="47"/>
        <v/>
      </c>
      <c r="O155" s="46"/>
      <c r="AB155" s="25" t="s">
        <v>72</v>
      </c>
      <c r="AC155" s="41" t="s">
        <v>68</v>
      </c>
      <c r="AD155" s="41">
        <f t="shared" si="44"/>
        <v>21</v>
      </c>
      <c r="AE155" s="52" t="str">
        <f t="shared" si="48"/>
        <v>YouthGoals21</v>
      </c>
      <c r="AF155" s="52">
        <f t="shared" si="43"/>
        <v>1</v>
      </c>
    </row>
    <row r="156" spans="1:32" ht="14.4" x14ac:dyDescent="0.3">
      <c r="A156" s="12"/>
      <c r="B156" s="68"/>
      <c r="C156" s="7"/>
      <c r="D156" s="112" t="s">
        <v>43</v>
      </c>
      <c r="E156" s="27" t="s">
        <v>971</v>
      </c>
      <c r="F156" s="27"/>
      <c r="G156" s="27"/>
      <c r="H156" s="9"/>
      <c r="I156" s="70"/>
      <c r="K156" s="26" t="str">
        <f t="shared" si="47"/>
        <v/>
      </c>
      <c r="O156" s="46"/>
      <c r="AB156" s="25" t="s">
        <v>72</v>
      </c>
      <c r="AC156" s="41" t="s">
        <v>68</v>
      </c>
      <c r="AD156" s="41">
        <f t="shared" si="44"/>
        <v>22</v>
      </c>
      <c r="AE156" s="52" t="str">
        <f t="shared" si="48"/>
        <v>YouthGoals22</v>
      </c>
      <c r="AF156" s="52">
        <f t="shared" si="43"/>
        <v>1</v>
      </c>
    </row>
    <row r="157" spans="1:32" ht="14.4" x14ac:dyDescent="0.3">
      <c r="A157" s="12"/>
      <c r="B157" s="68"/>
      <c r="C157" s="7"/>
      <c r="D157" s="112" t="s">
        <v>43</v>
      </c>
      <c r="E157" s="27" t="s">
        <v>972</v>
      </c>
      <c r="F157" s="27"/>
      <c r="G157" s="27"/>
      <c r="H157" s="9"/>
      <c r="I157" s="70"/>
      <c r="K157" s="26" t="str">
        <f t="shared" si="47"/>
        <v/>
      </c>
      <c r="O157" s="46"/>
      <c r="AB157" s="25" t="s">
        <v>72</v>
      </c>
      <c r="AC157" s="41" t="s">
        <v>68</v>
      </c>
      <c r="AD157" s="41">
        <f t="shared" si="44"/>
        <v>23</v>
      </c>
      <c r="AE157" s="52" t="str">
        <f t="shared" si="48"/>
        <v>YouthGoals23</v>
      </c>
      <c r="AF157" s="52">
        <f t="shared" si="43"/>
        <v>1</v>
      </c>
    </row>
    <row r="158" spans="1:32" ht="14.4" x14ac:dyDescent="0.3">
      <c r="A158" s="12"/>
      <c r="B158" s="68"/>
      <c r="C158" s="7"/>
      <c r="D158" s="112" t="s">
        <v>43</v>
      </c>
      <c r="E158" s="27" t="s">
        <v>973</v>
      </c>
      <c r="F158" s="27"/>
      <c r="G158" s="27"/>
      <c r="H158" s="9"/>
      <c r="I158" s="70"/>
      <c r="K158" s="26" t="str">
        <f t="shared" si="47"/>
        <v/>
      </c>
      <c r="O158" s="46"/>
      <c r="AB158" s="25" t="s">
        <v>72</v>
      </c>
      <c r="AC158" s="41" t="s">
        <v>68</v>
      </c>
      <c r="AD158" s="41">
        <f t="shared" si="44"/>
        <v>24</v>
      </c>
      <c r="AE158" s="52" t="str">
        <f t="shared" si="48"/>
        <v>YouthGoals24</v>
      </c>
      <c r="AF158" s="52">
        <f t="shared" si="43"/>
        <v>1</v>
      </c>
    </row>
    <row r="159" spans="1:32" ht="14.4" x14ac:dyDescent="0.3">
      <c r="A159" s="12"/>
      <c r="B159" s="68"/>
      <c r="C159" s="7"/>
      <c r="D159" s="112" t="s">
        <v>43</v>
      </c>
      <c r="E159" s="27" t="s">
        <v>974</v>
      </c>
      <c r="F159" s="27"/>
      <c r="G159" s="27"/>
      <c r="H159" s="9"/>
      <c r="I159" s="70"/>
      <c r="K159" s="26" t="str">
        <f t="shared" si="47"/>
        <v/>
      </c>
      <c r="O159" s="46"/>
      <c r="AB159" s="25" t="s">
        <v>72</v>
      </c>
      <c r="AC159" s="41" t="s">
        <v>68</v>
      </c>
      <c r="AD159" s="41">
        <f t="shared" si="44"/>
        <v>25</v>
      </c>
      <c r="AE159" s="52" t="str">
        <f t="shared" si="48"/>
        <v>YouthGoals25</v>
      </c>
      <c r="AF159" s="52">
        <f t="shared" si="43"/>
        <v>1</v>
      </c>
    </row>
    <row r="160" spans="1:32" ht="14.4" x14ac:dyDescent="0.3">
      <c r="A160" s="12"/>
      <c r="B160" s="68"/>
      <c r="C160" s="7"/>
      <c r="D160" s="112" t="s">
        <v>43</v>
      </c>
      <c r="E160" s="27" t="s">
        <v>975</v>
      </c>
      <c r="F160" s="27"/>
      <c r="G160" s="27"/>
      <c r="H160" s="9"/>
      <c r="I160" s="70"/>
      <c r="K160" s="26" t="str">
        <f t="shared" si="47"/>
        <v/>
      </c>
      <c r="O160" s="46"/>
      <c r="AB160" s="25" t="s">
        <v>72</v>
      </c>
      <c r="AC160" s="41" t="s">
        <v>68</v>
      </c>
      <c r="AD160" s="41">
        <f t="shared" si="44"/>
        <v>26</v>
      </c>
      <c r="AE160" s="52" t="str">
        <f t="shared" si="48"/>
        <v>YouthGoals26</v>
      </c>
      <c r="AF160" s="52">
        <f t="shared" si="43"/>
        <v>1</v>
      </c>
    </row>
    <row r="161" spans="1:32" ht="14.4" x14ac:dyDescent="0.3">
      <c r="A161" s="12"/>
      <c r="B161" s="68"/>
      <c r="C161" s="7"/>
      <c r="D161" s="112" t="s">
        <v>43</v>
      </c>
      <c r="E161" s="27" t="s">
        <v>976</v>
      </c>
      <c r="F161" s="27"/>
      <c r="G161" s="27"/>
      <c r="H161" s="9"/>
      <c r="I161" s="70"/>
      <c r="K161" s="26" t="str">
        <f t="shared" si="47"/>
        <v/>
      </c>
      <c r="O161" s="46"/>
      <c r="AB161" s="25" t="s">
        <v>72</v>
      </c>
      <c r="AC161" s="41" t="s">
        <v>68</v>
      </c>
      <c r="AD161" s="41">
        <f t="shared" si="44"/>
        <v>27</v>
      </c>
      <c r="AE161" s="52" t="str">
        <f t="shared" si="48"/>
        <v>YouthGoals27</v>
      </c>
      <c r="AF161" s="52">
        <f t="shared" si="43"/>
        <v>1</v>
      </c>
    </row>
    <row r="162" spans="1:32" ht="14.4" x14ac:dyDescent="0.3">
      <c r="A162" s="12"/>
      <c r="B162" s="68"/>
      <c r="C162" s="7"/>
      <c r="D162" s="112" t="s">
        <v>43</v>
      </c>
      <c r="E162" s="27" t="s">
        <v>977</v>
      </c>
      <c r="F162" s="27"/>
      <c r="G162" s="27"/>
      <c r="H162" s="9"/>
      <c r="I162" s="70"/>
      <c r="K162" s="26" t="str">
        <f t="shared" ref="K162:K170" si="49">IF(AB162&lt;&gt;"Field","",IF(AC162="","?",IF(AF162&gt;1,"?","")))</f>
        <v/>
      </c>
      <c r="O162" s="46"/>
      <c r="AB162" s="25" t="s">
        <v>72</v>
      </c>
      <c r="AC162" s="41" t="s">
        <v>68</v>
      </c>
      <c r="AD162" s="41">
        <f>AD161+1</f>
        <v>28</v>
      </c>
      <c r="AE162" s="52" t="str">
        <f t="shared" ref="AE162:AE170" si="50">IF(AB162="Field",AC162&amp;AD162,"")</f>
        <v>YouthGoals28</v>
      </c>
      <c r="AF162" s="52">
        <f t="shared" si="43"/>
        <v>1</v>
      </c>
    </row>
    <row r="163" spans="1:32" ht="14.4" x14ac:dyDescent="0.3">
      <c r="A163" s="12"/>
      <c r="B163" s="68"/>
      <c r="C163" s="7"/>
      <c r="D163" s="112" t="s">
        <v>43</v>
      </c>
      <c r="E163" s="27" t="s">
        <v>978</v>
      </c>
      <c r="F163" s="27"/>
      <c r="G163" s="27"/>
      <c r="H163" s="9"/>
      <c r="I163" s="70"/>
      <c r="K163" s="26" t="str">
        <f t="shared" si="49"/>
        <v/>
      </c>
      <c r="O163" s="46"/>
      <c r="AB163" s="25" t="s">
        <v>72</v>
      </c>
      <c r="AC163" s="41" t="s">
        <v>68</v>
      </c>
      <c r="AD163" s="41">
        <f t="shared" si="44"/>
        <v>29</v>
      </c>
      <c r="AE163" s="52" t="str">
        <f t="shared" si="50"/>
        <v>YouthGoals29</v>
      </c>
      <c r="AF163" s="52">
        <f t="shared" si="43"/>
        <v>1</v>
      </c>
    </row>
    <row r="164" spans="1:32" ht="14.4" x14ac:dyDescent="0.3">
      <c r="A164" s="12"/>
      <c r="B164" s="68"/>
      <c r="C164" s="7"/>
      <c r="D164" s="112" t="s">
        <v>43</v>
      </c>
      <c r="E164" s="27" t="s">
        <v>979</v>
      </c>
      <c r="F164" s="27"/>
      <c r="G164" s="27"/>
      <c r="H164" s="9"/>
      <c r="I164" s="70"/>
      <c r="K164" s="26" t="str">
        <f t="shared" si="49"/>
        <v/>
      </c>
      <c r="O164" s="46"/>
      <c r="AB164" s="25" t="s">
        <v>72</v>
      </c>
      <c r="AC164" s="41" t="s">
        <v>68</v>
      </c>
      <c r="AD164" s="41">
        <f t="shared" si="44"/>
        <v>30</v>
      </c>
      <c r="AE164" s="52" t="str">
        <f t="shared" si="50"/>
        <v>YouthGoals30</v>
      </c>
      <c r="AF164" s="52">
        <f t="shared" si="43"/>
        <v>1</v>
      </c>
    </row>
    <row r="165" spans="1:32" ht="14.4" x14ac:dyDescent="0.3">
      <c r="A165" s="12"/>
      <c r="B165" s="68"/>
      <c r="C165" s="7"/>
      <c r="D165" s="112" t="s">
        <v>43</v>
      </c>
      <c r="E165" s="27" t="s">
        <v>980</v>
      </c>
      <c r="F165" s="27"/>
      <c r="G165" s="27"/>
      <c r="H165" s="9"/>
      <c r="I165" s="70"/>
      <c r="K165" s="26" t="str">
        <f t="shared" si="49"/>
        <v/>
      </c>
      <c r="O165" s="46"/>
      <c r="AB165" s="25" t="s">
        <v>72</v>
      </c>
      <c r="AC165" s="41" t="s">
        <v>68</v>
      </c>
      <c r="AD165" s="41">
        <f t="shared" si="44"/>
        <v>31</v>
      </c>
      <c r="AE165" s="52" t="str">
        <f t="shared" si="50"/>
        <v>YouthGoals31</v>
      </c>
      <c r="AF165" s="52">
        <f t="shared" si="43"/>
        <v>1</v>
      </c>
    </row>
    <row r="166" spans="1:32" ht="14.4" x14ac:dyDescent="0.3">
      <c r="A166" s="12"/>
      <c r="B166" s="68"/>
      <c r="C166" s="7"/>
      <c r="D166" s="112" t="s">
        <v>43</v>
      </c>
      <c r="E166" s="27" t="s">
        <v>981</v>
      </c>
      <c r="F166" s="27"/>
      <c r="G166" s="27"/>
      <c r="H166" s="9"/>
      <c r="I166" s="70"/>
      <c r="K166" s="26" t="str">
        <f t="shared" si="49"/>
        <v/>
      </c>
      <c r="O166" s="46"/>
      <c r="AB166" s="25" t="s">
        <v>72</v>
      </c>
      <c r="AC166" s="41" t="s">
        <v>68</v>
      </c>
      <c r="AD166" s="41">
        <f t="shared" si="44"/>
        <v>32</v>
      </c>
      <c r="AE166" s="52" t="str">
        <f t="shared" si="50"/>
        <v>YouthGoals32</v>
      </c>
      <c r="AF166" s="52">
        <f t="shared" ref="AF166:AF185" si="51">IF(AB166="Field",COUNTIF(AE:AE,AE166),"")</f>
        <v>1</v>
      </c>
    </row>
    <row r="167" spans="1:32" ht="14.4" x14ac:dyDescent="0.3">
      <c r="A167" s="12"/>
      <c r="B167" s="68"/>
      <c r="C167" s="7"/>
      <c r="D167" s="112" t="s">
        <v>43</v>
      </c>
      <c r="E167" s="27" t="s">
        <v>982</v>
      </c>
      <c r="F167" s="27"/>
      <c r="G167" s="27"/>
      <c r="H167" s="9"/>
      <c r="I167" s="70"/>
      <c r="K167" s="26" t="str">
        <f t="shared" si="49"/>
        <v/>
      </c>
      <c r="O167" s="46"/>
      <c r="AB167" s="25" t="s">
        <v>72</v>
      </c>
      <c r="AC167" s="41" t="s">
        <v>68</v>
      </c>
      <c r="AD167" s="41">
        <f t="shared" si="44"/>
        <v>33</v>
      </c>
      <c r="AE167" s="52" t="str">
        <f t="shared" si="50"/>
        <v>YouthGoals33</v>
      </c>
      <c r="AF167" s="52">
        <f t="shared" si="51"/>
        <v>1</v>
      </c>
    </row>
    <row r="168" spans="1:32" ht="14.4" x14ac:dyDescent="0.3">
      <c r="A168" s="12"/>
      <c r="B168" s="68"/>
      <c r="C168" s="7"/>
      <c r="D168" s="112" t="s">
        <v>43</v>
      </c>
      <c r="E168" s="27" t="s">
        <v>983</v>
      </c>
      <c r="F168" s="27"/>
      <c r="G168" s="27"/>
      <c r="H168" s="9"/>
      <c r="I168" s="70"/>
      <c r="K168" s="26" t="str">
        <f t="shared" si="49"/>
        <v/>
      </c>
      <c r="O168" s="46"/>
      <c r="AB168" s="25" t="s">
        <v>72</v>
      </c>
      <c r="AC168" s="41" t="s">
        <v>68</v>
      </c>
      <c r="AD168" s="41">
        <f t="shared" si="44"/>
        <v>34</v>
      </c>
      <c r="AE168" s="52" t="str">
        <f t="shared" si="50"/>
        <v>YouthGoals34</v>
      </c>
      <c r="AF168" s="52">
        <f t="shared" si="51"/>
        <v>1</v>
      </c>
    </row>
    <row r="169" spans="1:32" ht="14.4" x14ac:dyDescent="0.3">
      <c r="A169" s="12"/>
      <c r="B169" s="68"/>
      <c r="C169" s="7"/>
      <c r="D169" s="112" t="s">
        <v>43</v>
      </c>
      <c r="E169" s="27" t="s">
        <v>984</v>
      </c>
      <c r="F169" s="27"/>
      <c r="G169" s="27"/>
      <c r="H169" s="9"/>
      <c r="I169" s="70"/>
      <c r="K169" s="26" t="str">
        <f t="shared" si="49"/>
        <v/>
      </c>
      <c r="O169" s="46"/>
      <c r="AB169" s="25" t="s">
        <v>72</v>
      </c>
      <c r="AC169" s="41" t="s">
        <v>68</v>
      </c>
      <c r="AD169" s="41">
        <f t="shared" si="44"/>
        <v>35</v>
      </c>
      <c r="AE169" s="52" t="str">
        <f t="shared" si="50"/>
        <v>YouthGoals35</v>
      </c>
      <c r="AF169" s="52">
        <f t="shared" si="51"/>
        <v>1</v>
      </c>
    </row>
    <row r="170" spans="1:32" ht="14.4" x14ac:dyDescent="0.3">
      <c r="A170" s="12"/>
      <c r="B170" s="68"/>
      <c r="C170" s="7"/>
      <c r="D170" s="112" t="s">
        <v>43</v>
      </c>
      <c r="E170" s="27" t="s">
        <v>985</v>
      </c>
      <c r="F170" s="27"/>
      <c r="G170" s="27"/>
      <c r="H170" s="9"/>
      <c r="I170" s="70"/>
      <c r="K170" s="26" t="str">
        <f t="shared" si="49"/>
        <v/>
      </c>
      <c r="O170" s="46"/>
      <c r="AB170" s="25" t="s">
        <v>72</v>
      </c>
      <c r="AC170" s="41" t="s">
        <v>68</v>
      </c>
      <c r="AD170" s="41">
        <f t="shared" si="44"/>
        <v>36</v>
      </c>
      <c r="AE170" s="52" t="str">
        <f t="shared" si="50"/>
        <v>YouthGoals36</v>
      </c>
      <c r="AF170" s="52">
        <f t="shared" si="51"/>
        <v>1</v>
      </c>
    </row>
    <row r="171" spans="1:32" ht="14.4" x14ac:dyDescent="0.3">
      <c r="A171" s="12"/>
      <c r="B171" s="68"/>
      <c r="C171" s="7"/>
      <c r="D171" s="112" t="s">
        <v>43</v>
      </c>
      <c r="E171" s="27" t="s">
        <v>986</v>
      </c>
      <c r="F171" s="27"/>
      <c r="G171" s="27"/>
      <c r="H171" s="9"/>
      <c r="I171" s="70"/>
      <c r="K171" s="26" t="str">
        <f t="shared" ref="K171:K177" si="52">IF(AB171&lt;&gt;"Field","",IF(AC171="","?",IF(AF171&gt;1,"?","")))</f>
        <v/>
      </c>
      <c r="O171" s="46"/>
      <c r="AB171" s="25" t="s">
        <v>72</v>
      </c>
      <c r="AC171" s="41" t="s">
        <v>68</v>
      </c>
      <c r="AD171" s="41">
        <f>AD170+1</f>
        <v>37</v>
      </c>
      <c r="AE171" s="52" t="str">
        <f t="shared" ref="AE171:AE177" si="53">IF(AB171="Field",AC171&amp;AD171,"")</f>
        <v>YouthGoals37</v>
      </c>
      <c r="AF171" s="52">
        <f t="shared" si="51"/>
        <v>1</v>
      </c>
    </row>
    <row r="172" spans="1:32" ht="14.4" x14ac:dyDescent="0.3">
      <c r="A172" s="12"/>
      <c r="B172" s="68"/>
      <c r="C172" s="7"/>
      <c r="D172" s="112" t="s">
        <v>43</v>
      </c>
      <c r="E172" s="27" t="s">
        <v>987</v>
      </c>
      <c r="F172" s="27"/>
      <c r="G172" s="27"/>
      <c r="H172" s="9"/>
      <c r="I172" s="70"/>
      <c r="K172" s="26" t="str">
        <f t="shared" si="52"/>
        <v/>
      </c>
      <c r="O172" s="46"/>
      <c r="AB172" s="25" t="s">
        <v>72</v>
      </c>
      <c r="AC172" s="41" t="s">
        <v>68</v>
      </c>
      <c r="AD172" s="41">
        <f t="shared" si="44"/>
        <v>38</v>
      </c>
      <c r="AE172" s="52" t="str">
        <f t="shared" si="53"/>
        <v>YouthGoals38</v>
      </c>
      <c r="AF172" s="52">
        <f t="shared" si="51"/>
        <v>1</v>
      </c>
    </row>
    <row r="173" spans="1:32" ht="14.4" x14ac:dyDescent="0.3">
      <c r="A173" s="12"/>
      <c r="B173" s="68"/>
      <c r="C173" s="7"/>
      <c r="D173" s="112" t="s">
        <v>43</v>
      </c>
      <c r="E173" s="27" t="s">
        <v>988</v>
      </c>
      <c r="F173" s="27"/>
      <c r="G173" s="27"/>
      <c r="H173" s="9"/>
      <c r="I173" s="70"/>
      <c r="K173" s="26" t="str">
        <f t="shared" si="52"/>
        <v/>
      </c>
      <c r="O173" s="46"/>
      <c r="AB173" s="25" t="s">
        <v>72</v>
      </c>
      <c r="AC173" s="41" t="s">
        <v>68</v>
      </c>
      <c r="AD173" s="41">
        <f t="shared" si="44"/>
        <v>39</v>
      </c>
      <c r="AE173" s="52" t="str">
        <f t="shared" si="53"/>
        <v>YouthGoals39</v>
      </c>
      <c r="AF173" s="52">
        <f t="shared" si="51"/>
        <v>1</v>
      </c>
    </row>
    <row r="174" spans="1:32" ht="14.4" x14ac:dyDescent="0.3">
      <c r="A174" s="12"/>
      <c r="B174" s="68"/>
      <c r="C174" s="7"/>
      <c r="D174" s="112" t="s">
        <v>43</v>
      </c>
      <c r="E174" s="27" t="s">
        <v>989</v>
      </c>
      <c r="F174" s="27"/>
      <c r="G174" s="27"/>
      <c r="H174" s="9"/>
      <c r="I174" s="70"/>
      <c r="K174" s="26" t="str">
        <f t="shared" si="52"/>
        <v/>
      </c>
      <c r="O174" s="46"/>
      <c r="AB174" s="25" t="s">
        <v>72</v>
      </c>
      <c r="AC174" s="41" t="s">
        <v>68</v>
      </c>
      <c r="AD174" s="41">
        <f t="shared" si="44"/>
        <v>40</v>
      </c>
      <c r="AE174" s="52" t="str">
        <f t="shared" si="53"/>
        <v>YouthGoals40</v>
      </c>
      <c r="AF174" s="52">
        <f t="shared" si="51"/>
        <v>1</v>
      </c>
    </row>
    <row r="175" spans="1:32" ht="14.4" x14ac:dyDescent="0.3">
      <c r="A175" s="12"/>
      <c r="B175" s="68"/>
      <c r="C175" s="7"/>
      <c r="D175" s="112" t="s">
        <v>43</v>
      </c>
      <c r="E175" s="27" t="s">
        <v>990</v>
      </c>
      <c r="F175" s="27"/>
      <c r="G175" s="27"/>
      <c r="H175" s="9"/>
      <c r="I175" s="70"/>
      <c r="K175" s="26" t="str">
        <f t="shared" si="52"/>
        <v/>
      </c>
      <c r="O175" s="46"/>
      <c r="AB175" s="25" t="s">
        <v>72</v>
      </c>
      <c r="AC175" s="41" t="s">
        <v>68</v>
      </c>
      <c r="AD175" s="41">
        <f t="shared" si="44"/>
        <v>41</v>
      </c>
      <c r="AE175" s="52" t="str">
        <f t="shared" si="53"/>
        <v>YouthGoals41</v>
      </c>
      <c r="AF175" s="52">
        <f t="shared" si="51"/>
        <v>1</v>
      </c>
    </row>
    <row r="176" spans="1:32" ht="14.4" x14ac:dyDescent="0.3">
      <c r="A176" s="12"/>
      <c r="B176" s="68"/>
      <c r="C176" s="7"/>
      <c r="D176" s="112" t="s">
        <v>43</v>
      </c>
      <c r="E176" s="27" t="s">
        <v>991</v>
      </c>
      <c r="F176" s="27"/>
      <c r="G176" s="27"/>
      <c r="H176" s="9"/>
      <c r="I176" s="70"/>
      <c r="K176" s="26" t="str">
        <f t="shared" si="52"/>
        <v/>
      </c>
      <c r="O176" s="46"/>
      <c r="AB176" s="25" t="s">
        <v>72</v>
      </c>
      <c r="AC176" s="41" t="s">
        <v>68</v>
      </c>
      <c r="AD176" s="41">
        <f t="shared" si="44"/>
        <v>42</v>
      </c>
      <c r="AE176" s="52" t="str">
        <f t="shared" si="53"/>
        <v>YouthGoals42</v>
      </c>
      <c r="AF176" s="52">
        <f t="shared" si="51"/>
        <v>1</v>
      </c>
    </row>
    <row r="177" spans="1:32" ht="14.4" x14ac:dyDescent="0.3">
      <c r="A177" s="12"/>
      <c r="B177" s="68"/>
      <c r="C177" s="7"/>
      <c r="D177" s="112" t="s">
        <v>43</v>
      </c>
      <c r="E177" s="27" t="s">
        <v>992</v>
      </c>
      <c r="F177" s="27"/>
      <c r="G177" s="27"/>
      <c r="H177" s="9"/>
      <c r="I177" s="70"/>
      <c r="K177" s="26" t="str">
        <f t="shared" si="52"/>
        <v/>
      </c>
      <c r="O177" s="46"/>
      <c r="AB177" s="25" t="s">
        <v>72</v>
      </c>
      <c r="AC177" s="41" t="s">
        <v>68</v>
      </c>
      <c r="AD177" s="41">
        <f t="shared" si="44"/>
        <v>43</v>
      </c>
      <c r="AE177" s="52" t="str">
        <f t="shared" si="53"/>
        <v>YouthGoals43</v>
      </c>
      <c r="AF177" s="52">
        <f t="shared" si="51"/>
        <v>1</v>
      </c>
    </row>
    <row r="178" spans="1:32" ht="14.4" x14ac:dyDescent="0.3">
      <c r="A178" s="12"/>
      <c r="B178" s="68"/>
      <c r="C178" s="7"/>
      <c r="D178" s="112" t="s">
        <v>43</v>
      </c>
      <c r="E178" s="27" t="s">
        <v>993</v>
      </c>
      <c r="F178" s="27"/>
      <c r="G178" s="27"/>
      <c r="H178" s="9"/>
      <c r="I178" s="70"/>
      <c r="K178" s="26" t="str">
        <f t="shared" si="41"/>
        <v>?</v>
      </c>
      <c r="O178" s="46"/>
      <c r="Q178" s="49">
        <v>2</v>
      </c>
      <c r="R178" s="49">
        <v>0</v>
      </c>
      <c r="AB178" s="25" t="s">
        <v>72</v>
      </c>
      <c r="AC178" s="41" t="s">
        <v>68</v>
      </c>
      <c r="AD178" s="41">
        <f>AD143+1</f>
        <v>10</v>
      </c>
      <c r="AE178" s="52" t="str">
        <f t="shared" si="35"/>
        <v>YouthGoals10</v>
      </c>
      <c r="AF178" s="52">
        <f t="shared" si="51"/>
        <v>2</v>
      </c>
    </row>
    <row r="179" spans="1:32" ht="14.4" x14ac:dyDescent="0.3">
      <c r="A179" s="12"/>
      <c r="B179" s="68"/>
      <c r="C179" s="7"/>
      <c r="D179" s="112" t="s">
        <v>43</v>
      </c>
      <c r="E179" s="27" t="s">
        <v>994</v>
      </c>
      <c r="F179" s="27"/>
      <c r="G179" s="27"/>
      <c r="H179" s="9"/>
      <c r="I179" s="70"/>
      <c r="K179" s="26" t="str">
        <f t="shared" si="41"/>
        <v>?</v>
      </c>
      <c r="O179" s="46"/>
      <c r="Q179" s="46" t="s">
        <v>44</v>
      </c>
      <c r="R179" s="46" t="s">
        <v>45</v>
      </c>
      <c r="S179" s="46" t="s">
        <v>52</v>
      </c>
      <c r="T179" s="46" t="s">
        <v>53</v>
      </c>
      <c r="U179" s="46" t="s">
        <v>50</v>
      </c>
      <c r="V179" s="46" t="s">
        <v>51</v>
      </c>
      <c r="AB179" s="25" t="s">
        <v>72</v>
      </c>
      <c r="AC179" s="41" t="s">
        <v>68</v>
      </c>
      <c r="AD179" s="41">
        <f t="shared" si="44"/>
        <v>11</v>
      </c>
      <c r="AE179" s="52" t="str">
        <f t="shared" si="35"/>
        <v>YouthGoals11</v>
      </c>
      <c r="AF179" s="52">
        <f t="shared" si="51"/>
        <v>2</v>
      </c>
    </row>
    <row r="180" spans="1:32" ht="14.4" x14ac:dyDescent="0.3">
      <c r="A180" s="12"/>
      <c r="B180" s="68"/>
      <c r="C180" s="7"/>
      <c r="D180" s="125" t="str">
        <f ca="1">IF(Q180&gt;0,"At least "&amp;Q178&amp;" "&amp;IF(Q178=1,W180,X180)&amp;" to be selected.",IF(R180=0,"","Maximum "&amp;R178&amp;" "&amp;IF(R178=1,W180,X180)&amp;" to be selected."))</f>
        <v>At least 2 Activity domains have to be selected.</v>
      </c>
      <c r="E180" s="125"/>
      <c r="F180" s="125"/>
      <c r="G180" s="125"/>
      <c r="H180" s="9"/>
      <c r="I180" s="70"/>
      <c r="K180" s="26" t="str">
        <f t="shared" si="41"/>
        <v/>
      </c>
      <c r="N180" s="55">
        <f ca="1">O180</f>
        <v>1</v>
      </c>
      <c r="O180" s="50">
        <f ca="1">SUM(Q180:R180)</f>
        <v>1</v>
      </c>
      <c r="P180" s="40" t="s">
        <v>897</v>
      </c>
      <c r="Q180" s="50">
        <f ca="1">IF(S180&gt;=Q178,0,1)</f>
        <v>1</v>
      </c>
      <c r="R180" s="50">
        <f>IF(R178=0,0,IF(S180&gt;R178,1,0))</f>
        <v>0</v>
      </c>
      <c r="S180" s="51">
        <f ca="1">COUNTIF(INDIRECT("D" &amp;U180 &amp; ":D" &amp;V180,TRUE),"þ")</f>
        <v>0</v>
      </c>
      <c r="T180" s="40">
        <v>45</v>
      </c>
      <c r="U180" s="50">
        <f>ROW(U180)-T180</f>
        <v>135</v>
      </c>
      <c r="V180" s="50">
        <f>ROW(V179)</f>
        <v>179</v>
      </c>
      <c r="W180" s="40" t="s">
        <v>1014</v>
      </c>
      <c r="X180" s="40" t="s">
        <v>1015</v>
      </c>
      <c r="AB180" s="25" t="s">
        <v>73</v>
      </c>
      <c r="AE180" s="52" t="str">
        <f t="shared" si="35"/>
        <v/>
      </c>
      <c r="AF180" s="52" t="str">
        <f t="shared" si="51"/>
        <v/>
      </c>
    </row>
    <row r="181" spans="1:32" ht="15" thickBot="1" x14ac:dyDescent="0.35">
      <c r="B181" s="68"/>
      <c r="C181" s="17"/>
      <c r="D181" s="8"/>
      <c r="E181" s="8"/>
      <c r="F181" s="8"/>
      <c r="G181" s="8"/>
      <c r="H181" s="13"/>
      <c r="I181" s="70"/>
      <c r="K181" s="26" t="str">
        <f t="shared" si="34"/>
        <v/>
      </c>
      <c r="AB181" s="25" t="s">
        <v>74</v>
      </c>
      <c r="AE181" s="52" t="str">
        <f t="shared" si="35"/>
        <v/>
      </c>
      <c r="AF181" s="52" t="str">
        <f t="shared" si="51"/>
        <v/>
      </c>
    </row>
    <row r="182" spans="1:32" ht="15" thickBot="1" x14ac:dyDescent="0.35">
      <c r="B182" s="68"/>
      <c r="C182" s="71"/>
      <c r="D182" s="72"/>
      <c r="E182" s="72"/>
      <c r="F182" s="72"/>
      <c r="G182" s="72"/>
      <c r="H182" s="73"/>
      <c r="I182" s="70"/>
      <c r="K182" s="26" t="str">
        <f t="shared" si="34"/>
        <v/>
      </c>
      <c r="AB182" s="25" t="s">
        <v>74</v>
      </c>
      <c r="AE182" s="52" t="str">
        <f t="shared" si="35"/>
        <v/>
      </c>
      <c r="AF182" s="52" t="str">
        <f t="shared" si="51"/>
        <v/>
      </c>
    </row>
    <row r="183" spans="1:32" x14ac:dyDescent="0.25">
      <c r="B183" s="68"/>
      <c r="C183" s="18"/>
      <c r="D183" s="5"/>
      <c r="E183" s="5"/>
      <c r="F183" s="5"/>
      <c r="G183" s="5"/>
      <c r="H183" s="6"/>
      <c r="I183" s="70"/>
      <c r="K183" s="26" t="str">
        <f t="shared" si="34"/>
        <v/>
      </c>
      <c r="AB183" s="25" t="s">
        <v>74</v>
      </c>
      <c r="AE183" s="52" t="str">
        <f t="shared" si="35"/>
        <v/>
      </c>
      <c r="AF183" s="52" t="str">
        <f t="shared" si="51"/>
        <v/>
      </c>
    </row>
    <row r="184" spans="1:32" ht="24.6" x14ac:dyDescent="0.4">
      <c r="B184" s="68"/>
      <c r="C184" s="7"/>
      <c r="D184" s="126" t="s">
        <v>995</v>
      </c>
      <c r="E184" s="126"/>
      <c r="F184" s="23"/>
      <c r="G184" s="23"/>
      <c r="H184" s="9"/>
      <c r="I184" s="70"/>
      <c r="K184" s="26" t="str">
        <f t="shared" si="34"/>
        <v/>
      </c>
      <c r="AB184" s="25" t="s">
        <v>76</v>
      </c>
      <c r="AE184" s="52" t="str">
        <f t="shared" si="35"/>
        <v/>
      </c>
      <c r="AF184" s="52" t="str">
        <f t="shared" si="51"/>
        <v/>
      </c>
    </row>
    <row r="185" spans="1:32" ht="14.4" x14ac:dyDescent="0.3">
      <c r="B185" s="68"/>
      <c r="C185" s="7"/>
      <c r="D185" s="21"/>
      <c r="E185" s="21"/>
      <c r="F185" s="20"/>
      <c r="G185" s="20"/>
      <c r="H185" s="9"/>
      <c r="I185" s="70"/>
      <c r="K185" s="26" t="str">
        <f t="shared" si="34"/>
        <v/>
      </c>
      <c r="AB185" s="25" t="s">
        <v>74</v>
      </c>
      <c r="AE185" s="52" t="str">
        <f t="shared" si="35"/>
        <v/>
      </c>
      <c r="AF185" s="52" t="str">
        <f t="shared" si="51"/>
        <v/>
      </c>
    </row>
    <row r="186" spans="1:32" ht="14.4" x14ac:dyDescent="0.3">
      <c r="B186" s="68"/>
      <c r="C186" s="7"/>
      <c r="D186" s="121" t="s">
        <v>998</v>
      </c>
      <c r="E186" s="121"/>
      <c r="F186" s="121"/>
      <c r="G186" s="121"/>
      <c r="H186" s="9"/>
      <c r="I186" s="70"/>
    </row>
    <row r="187" spans="1:32" ht="42" x14ac:dyDescent="0.3">
      <c r="A187" s="12" t="s">
        <v>997</v>
      </c>
      <c r="B187" s="68"/>
      <c r="C187" s="7"/>
      <c r="D187" s="122" t="s">
        <v>996</v>
      </c>
      <c r="E187" s="122"/>
      <c r="F187" s="122"/>
      <c r="G187" s="122"/>
      <c r="H187" s="9"/>
      <c r="I187" s="70"/>
    </row>
    <row r="188" spans="1:32" ht="14.4" x14ac:dyDescent="0.3">
      <c r="B188" s="68"/>
      <c r="C188" s="7"/>
      <c r="D188" s="21"/>
      <c r="E188" s="21"/>
      <c r="F188" s="20"/>
      <c r="G188" s="20"/>
      <c r="H188" s="9"/>
      <c r="I188" s="70"/>
    </row>
    <row r="189" spans="1:32" ht="14.4" x14ac:dyDescent="0.3">
      <c r="B189" s="68"/>
      <c r="C189" s="7"/>
      <c r="D189" s="121" t="s">
        <v>999</v>
      </c>
      <c r="E189" s="121"/>
      <c r="F189" s="121"/>
      <c r="G189" s="121"/>
      <c r="H189" s="9"/>
      <c r="I189" s="70"/>
    </row>
    <row r="190" spans="1:32" ht="14.4" x14ac:dyDescent="0.3">
      <c r="B190" s="68"/>
      <c r="C190" s="7"/>
      <c r="D190" s="21"/>
      <c r="E190" s="21"/>
      <c r="F190" s="20"/>
      <c r="G190" s="20"/>
      <c r="H190" s="9"/>
      <c r="I190" s="70"/>
    </row>
    <row r="191" spans="1:32" ht="28.2" x14ac:dyDescent="0.3">
      <c r="A191" s="12" t="s">
        <v>36</v>
      </c>
      <c r="B191" s="68"/>
      <c r="C191" s="110" t="s">
        <v>1001</v>
      </c>
      <c r="D191" s="119" t="s">
        <v>1000</v>
      </c>
      <c r="E191" s="119"/>
      <c r="F191" s="11"/>
      <c r="G191" s="105"/>
      <c r="H191" s="9"/>
      <c r="I191" s="70"/>
      <c r="K191" s="26" t="str">
        <f t="shared" ref="K191:K192" si="54">IF(AB191&lt;&gt;"Field","",IF(AC191="","?",IF(AF191&gt;1,"?","")))</f>
        <v>?</v>
      </c>
      <c r="L191"/>
      <c r="M191"/>
      <c r="O191" s="46"/>
      <c r="Y191" s="45"/>
      <c r="AB191" s="25" t="s">
        <v>72</v>
      </c>
      <c r="AC191" s="41" t="s">
        <v>69</v>
      </c>
      <c r="AD191" s="41">
        <v>1</v>
      </c>
      <c r="AE191" s="52" t="str">
        <f t="shared" ref="AE191:AE192" si="55">IF(AB191="Field",AC191&amp;AD191,"")</f>
        <v>ConfirmationFieldYouth1</v>
      </c>
      <c r="AF191" s="52">
        <f>IF(AB191="Field",COUNTIF(AE:AE,AE191),"")</f>
        <v>18</v>
      </c>
    </row>
    <row r="192" spans="1:32" ht="14.4" x14ac:dyDescent="0.3">
      <c r="A192" s="12"/>
      <c r="B192" s="68"/>
      <c r="C192" s="7"/>
      <c r="D192" s="120" t="str">
        <f>IF(O192=1,"Please, "&amp;IF(P192="dropdown","select a value","give a valid " &amp;P192&amp;" "&amp;U192),"")</f>
        <v>Please, select a value</v>
      </c>
      <c r="E192" s="120"/>
      <c r="F192" s="120"/>
      <c r="G192" s="120"/>
      <c r="H192" s="9"/>
      <c r="I192" s="70"/>
      <c r="K192" s="26" t="str">
        <f t="shared" si="54"/>
        <v/>
      </c>
      <c r="L192"/>
      <c r="M192"/>
      <c r="N192" s="55">
        <f>IF(L192="H",0,O192)</f>
        <v>1</v>
      </c>
      <c r="O192" s="39">
        <f>IF(Is3Yes="No","0",IF(AND(T192="Y",G191=""),1,IF(P192="number",SUM(X192:Z192),IF(P192&lt;&gt;"Number",0,1))))</f>
        <v>1</v>
      </c>
      <c r="P192" s="40" t="s">
        <v>57</v>
      </c>
      <c r="Q192" s="40">
        <v>0</v>
      </c>
      <c r="R192" s="40">
        <v>0</v>
      </c>
      <c r="S192" s="40"/>
      <c r="T192" s="40" t="s">
        <v>55</v>
      </c>
      <c r="U192" s="118" t="str">
        <f>IF(P192="number",IF(Q192&amp;R192&amp;S192="","","( "&amp;IF(Q192="","",Q192&amp;" decimal" &amp; IF(Q192=0,"","(s)")) &amp; IF(Q192="","",", ") &amp; IF(R192="","no minimum, ","minimal value = "&amp;R192 &amp;", ")&amp;IF(S192="","no maximum","maximal value = "&amp;S192)&amp;IF(Q192&amp;R192&amp;S192="",""," )")),"")</f>
        <v/>
      </c>
      <c r="V192" s="118"/>
      <c r="W192" s="118"/>
      <c r="X192" s="55">
        <f>IF(P192&lt;&gt;"number",0,IF(ROUND(G191,Q192)&lt;&gt;G191,1,0))</f>
        <v>0</v>
      </c>
      <c r="Y192" s="55">
        <f>IF(R192="",0,IF(G188&lt;R192,1,0))</f>
        <v>0</v>
      </c>
      <c r="Z192" s="55">
        <f>IF(S192="",0,IF(G188&gt;S192,1,0))</f>
        <v>0</v>
      </c>
      <c r="AB192" s="25" t="s">
        <v>73</v>
      </c>
      <c r="AE192" s="52" t="str">
        <f t="shared" si="55"/>
        <v/>
      </c>
      <c r="AF192" s="52" t="str">
        <f>IF(AB192="Field",COUNTIF(AE:AE,AE192),"")</f>
        <v/>
      </c>
    </row>
    <row r="193" spans="1:32" ht="14.4" x14ac:dyDescent="0.3">
      <c r="A193" s="12"/>
      <c r="B193" s="68"/>
      <c r="C193" s="110" t="s">
        <v>1001</v>
      </c>
      <c r="D193" s="119" t="s">
        <v>1002</v>
      </c>
      <c r="E193" s="119"/>
      <c r="F193" s="75"/>
      <c r="G193" s="75"/>
      <c r="H193" s="9"/>
      <c r="I193" s="70"/>
      <c r="L193"/>
      <c r="M193"/>
      <c r="N193" s="55"/>
      <c r="O193" s="96"/>
      <c r="P193" s="97"/>
      <c r="Q193" s="97"/>
      <c r="R193" s="97"/>
      <c r="S193" s="97"/>
      <c r="T193" s="97"/>
      <c r="U193" s="55"/>
      <c r="V193" s="55"/>
      <c r="W193" s="55"/>
      <c r="X193" s="55"/>
      <c r="Y193" s="55"/>
      <c r="Z193" s="55"/>
    </row>
    <row r="194" spans="1:32" ht="28.2" x14ac:dyDescent="0.3">
      <c r="A194" s="12" t="s">
        <v>36</v>
      </c>
      <c r="B194" s="68"/>
      <c r="C194" s="52"/>
      <c r="D194" s="111" t="s">
        <v>1004</v>
      </c>
      <c r="E194" s="42" t="s">
        <v>1003</v>
      </c>
      <c r="F194" s="11"/>
      <c r="G194" s="105"/>
      <c r="H194" s="9"/>
      <c r="I194" s="70"/>
      <c r="K194" s="26" t="str">
        <f t="shared" ref="K194:K195" si="56">IF(AB194&lt;&gt;"Field","",IF(AC194="","?",IF(AF194&gt;1,"?","")))</f>
        <v>?</v>
      </c>
      <c r="L194"/>
      <c r="M194"/>
      <c r="O194" s="46"/>
      <c r="Y194" s="45"/>
      <c r="AB194" s="25" t="s">
        <v>72</v>
      </c>
      <c r="AC194" s="41" t="s">
        <v>69</v>
      </c>
      <c r="AD194" s="41">
        <v>1</v>
      </c>
      <c r="AE194" s="52" t="str">
        <f t="shared" ref="AE194:AE195" si="57">IF(AB194="Field",AC194&amp;AD194,"")</f>
        <v>ConfirmationFieldYouth1</v>
      </c>
      <c r="AF194" s="52">
        <f>IF(AB194="Field",COUNTIF(AE:AE,AE194),"")</f>
        <v>18</v>
      </c>
    </row>
    <row r="195" spans="1:32" ht="14.4" x14ac:dyDescent="0.3">
      <c r="A195" s="12"/>
      <c r="B195" s="68"/>
      <c r="C195" s="7"/>
      <c r="D195" s="120" t="str">
        <f>IF(O195=1,"Please, "&amp;IF(P195="dropdown","select a value","give a valid " &amp;P195&amp;" "&amp;U195),"")</f>
        <v>Please, select a value</v>
      </c>
      <c r="E195" s="120"/>
      <c r="F195" s="120"/>
      <c r="G195" s="120"/>
      <c r="H195" s="9"/>
      <c r="I195" s="70"/>
      <c r="K195" s="26" t="str">
        <f t="shared" si="56"/>
        <v/>
      </c>
      <c r="L195"/>
      <c r="M195"/>
      <c r="N195" s="55">
        <f>IF(L195="H",0,O195)</f>
        <v>1</v>
      </c>
      <c r="O195" s="39">
        <f>IF(Is3Yes="No","0",IF(AND(T195="Y",G194=""),1,IF(P195="number",SUM(X195:Z195),IF(P195&lt;&gt;"Number",0,1))))</f>
        <v>1</v>
      </c>
      <c r="P195" s="40" t="s">
        <v>57</v>
      </c>
      <c r="Q195" s="40">
        <v>0</v>
      </c>
      <c r="R195" s="40">
        <v>0</v>
      </c>
      <c r="S195" s="40"/>
      <c r="T195" s="40" t="s">
        <v>55</v>
      </c>
      <c r="U195" s="118" t="str">
        <f>IF(P195="number",IF(Q195&amp;R195&amp;S195="","","( "&amp;IF(Q195="","",Q195&amp;" decimal" &amp; IF(Q195=0,"","(s)")) &amp; IF(Q195="","",", ") &amp; IF(R195="","no minimum, ","minimal value = "&amp;R195 &amp;", ")&amp;IF(S195="","no maximum","maximal value = "&amp;S195)&amp;IF(Q195&amp;R195&amp;S195="",""," )")),"")</f>
        <v/>
      </c>
      <c r="V195" s="118"/>
      <c r="W195" s="118"/>
      <c r="X195" s="55">
        <f>IF(P195&lt;&gt;"number",0,IF(ROUND(G194,Q195)&lt;&gt;G194,1,0))</f>
        <v>0</v>
      </c>
      <c r="Y195" s="55">
        <f>IF(R195="",0,IF(G190&lt;R195,1,0))</f>
        <v>0</v>
      </c>
      <c r="Z195" s="55">
        <f>IF(S195="",0,IF(G190&gt;S195,1,0))</f>
        <v>0</v>
      </c>
      <c r="AB195" s="25" t="s">
        <v>73</v>
      </c>
      <c r="AE195" s="52" t="str">
        <f t="shared" si="57"/>
        <v/>
      </c>
      <c r="AF195" s="52" t="str">
        <f>IF(AB195="Field",COUNTIF(AE:AE,AE195),"")</f>
        <v/>
      </c>
    </row>
    <row r="196" spans="1:32" ht="14.4" x14ac:dyDescent="0.3">
      <c r="A196" s="12"/>
      <c r="B196" s="68"/>
      <c r="C196" s="7"/>
      <c r="D196" s="113" t="s">
        <v>1007</v>
      </c>
      <c r="E196" s="75"/>
      <c r="F196" s="75"/>
      <c r="G196" s="75"/>
      <c r="H196" s="9"/>
      <c r="I196" s="70"/>
      <c r="L196"/>
      <c r="M196"/>
      <c r="N196" s="55"/>
      <c r="O196" s="96"/>
      <c r="P196" s="97"/>
      <c r="Q196" s="97"/>
      <c r="R196" s="97"/>
      <c r="S196" s="97"/>
      <c r="T196" s="97"/>
      <c r="U196" s="55"/>
      <c r="V196" s="55"/>
      <c r="W196" s="55"/>
      <c r="X196" s="55"/>
      <c r="Y196" s="55"/>
      <c r="Z196" s="55"/>
    </row>
    <row r="197" spans="1:32" ht="14.4" customHeight="1" x14ac:dyDescent="0.3">
      <c r="A197" s="12"/>
      <c r="B197" s="68"/>
      <c r="C197" s="7"/>
      <c r="D197" s="111" t="s">
        <v>1005</v>
      </c>
      <c r="E197" s="100" t="s">
        <v>1006</v>
      </c>
      <c r="F197" s="11"/>
      <c r="G197" s="105"/>
      <c r="H197" s="9"/>
      <c r="I197" s="70"/>
      <c r="K197" s="26" t="str">
        <f t="shared" ref="K197" si="58">IF(AB197&lt;&gt;"Field","",IF(AC197="","?",IF(AF197&gt;1,"?","")))</f>
        <v>?</v>
      </c>
      <c r="L197"/>
      <c r="M197"/>
      <c r="O197" s="46"/>
      <c r="Y197" s="45"/>
      <c r="AB197" s="25" t="s">
        <v>72</v>
      </c>
      <c r="AC197" s="41" t="s">
        <v>69</v>
      </c>
      <c r="AD197" s="41">
        <v>1</v>
      </c>
      <c r="AE197" s="52" t="str">
        <f t="shared" ref="AE197" si="59">IF(AB197="Field",AC197&amp;AD197,"")</f>
        <v>ConfirmationFieldYouth1</v>
      </c>
      <c r="AF197" s="52">
        <f>IF(AB197="Field",COUNTIF(AE:AE,AE197),"")</f>
        <v>18</v>
      </c>
    </row>
    <row r="198" spans="1:32" ht="14.4" x14ac:dyDescent="0.3">
      <c r="A198" s="12"/>
      <c r="B198" s="68"/>
      <c r="C198" s="7"/>
      <c r="D198" s="120" t="str">
        <f>IF(O198=1,"Please, "&amp;IF(P198="dropdown","select a value","give a valid " &amp;P198&amp;" "&amp;U198),"")</f>
        <v>Please, select a value</v>
      </c>
      <c r="E198" s="120"/>
      <c r="F198" s="120"/>
      <c r="G198" s="120"/>
      <c r="H198" s="9"/>
      <c r="I198" s="70"/>
      <c r="K198" s="26" t="str">
        <f>IF(AB198&lt;&gt;"Field","",IF(AC198="","?",IF(AF198&gt;1,"?","")))</f>
        <v/>
      </c>
      <c r="L198"/>
      <c r="M198"/>
      <c r="N198" s="55">
        <f>IF(L198="H",0,O198)</f>
        <v>1</v>
      </c>
      <c r="O198" s="39">
        <f>IF(Is3Yes="No","0",IF(AND(T198="Y",G197=""),1,IF(P198="number",SUM(X198:Z198),IF(P198&lt;&gt;"Number",0,1))))</f>
        <v>1</v>
      </c>
      <c r="P198" s="40" t="s">
        <v>57</v>
      </c>
      <c r="Q198" s="40">
        <v>0</v>
      </c>
      <c r="R198" s="40">
        <v>0</v>
      </c>
      <c r="S198" s="40"/>
      <c r="T198" s="40" t="s">
        <v>55</v>
      </c>
      <c r="U198" s="118" t="str">
        <f>IF(P198="number",IF(Q198&amp;R198&amp;S198="","","( "&amp;IF(Q198="","",Q198&amp;" decimal" &amp; IF(Q198=0,"","(s)")) &amp; IF(Q198="","",", ") &amp; IF(R198="","no minimum, ","minimal value = "&amp;R198 &amp;", ")&amp;IF(S198="","no maximum","maximal value = "&amp;S198)&amp;IF(Q198&amp;R198&amp;S198="",""," )")),"")</f>
        <v/>
      </c>
      <c r="V198" s="118"/>
      <c r="W198" s="118"/>
      <c r="X198" s="55">
        <f>IF(P198&lt;&gt;"number",0,IF(ROUND(G197,Q198)&lt;&gt;G197,1,0))</f>
        <v>0</v>
      </c>
      <c r="Y198" s="55">
        <f>IF(R198="",0,IF(G192&lt;R198,1,0))</f>
        <v>0</v>
      </c>
      <c r="Z198" s="55">
        <f>IF(S198="",0,IF(G192&gt;S198,1,0))</f>
        <v>0</v>
      </c>
      <c r="AB198" s="25" t="s">
        <v>73</v>
      </c>
      <c r="AE198" s="52" t="str">
        <f>IF(AB198="Field",AC198&amp;AD198,"")</f>
        <v/>
      </c>
      <c r="AF198" s="52" t="str">
        <f>IF(AB198="Field",COUNTIF(AE:AE,AE198),"")</f>
        <v/>
      </c>
    </row>
    <row r="199" spans="1:32" ht="14.4" x14ac:dyDescent="0.3">
      <c r="A199" s="12"/>
      <c r="B199" s="68"/>
      <c r="C199" s="7"/>
      <c r="D199" s="113" t="s">
        <v>1007</v>
      </c>
      <c r="E199" s="75"/>
      <c r="F199" s="75"/>
      <c r="G199" s="75"/>
      <c r="H199" s="9"/>
      <c r="I199" s="70"/>
      <c r="L199"/>
      <c r="M199"/>
      <c r="N199" s="55"/>
      <c r="O199" s="96"/>
      <c r="P199" s="97"/>
      <c r="Q199" s="97"/>
      <c r="R199" s="97"/>
      <c r="S199" s="97"/>
      <c r="T199" s="97"/>
      <c r="U199" s="55"/>
      <c r="V199" s="55"/>
      <c r="W199" s="55"/>
      <c r="X199" s="55"/>
      <c r="Y199" s="55"/>
      <c r="Z199" s="55"/>
    </row>
    <row r="200" spans="1:32" ht="42" x14ac:dyDescent="0.3">
      <c r="A200" s="12" t="s">
        <v>997</v>
      </c>
      <c r="B200" s="68"/>
      <c r="C200" s="7"/>
      <c r="D200" s="111" t="s">
        <v>1008</v>
      </c>
      <c r="E200" s="100" t="s">
        <v>1009</v>
      </c>
      <c r="F200" s="11"/>
      <c r="G200" s="105"/>
      <c r="H200" s="9"/>
      <c r="I200" s="70"/>
      <c r="K200" s="26" t="str">
        <f t="shared" ref="K200:K207" si="60">IF(AB200&lt;&gt;"Field","",IF(AC200="","?",IF(AF200&gt;1,"?","")))</f>
        <v>?</v>
      </c>
      <c r="L200"/>
      <c r="M200"/>
      <c r="O200" s="46"/>
      <c r="Y200" s="45"/>
      <c r="AB200" s="25" t="s">
        <v>72</v>
      </c>
      <c r="AC200" s="41" t="s">
        <v>69</v>
      </c>
      <c r="AD200" s="41">
        <v>1</v>
      </c>
      <c r="AE200" s="52" t="str">
        <f t="shared" ref="AE200:AE207" si="61">IF(AB200="Field",AC200&amp;AD200,"")</f>
        <v>ConfirmationFieldYouth1</v>
      </c>
      <c r="AF200" s="52">
        <f t="shared" ref="AF200:AF213" si="62">IF(AB200="Field",COUNTIF(AE:AE,AE200),"")</f>
        <v>18</v>
      </c>
    </row>
    <row r="201" spans="1:32" ht="14.4" x14ac:dyDescent="0.3">
      <c r="A201" s="12"/>
      <c r="B201" s="68"/>
      <c r="C201" s="7"/>
      <c r="D201" s="120" t="str">
        <f>IF(O201=1,"Please, "&amp;IF(P201="dropdown","select a value","give a valid " &amp;P201&amp;" "&amp;U201),"")</f>
        <v>Please, select a value</v>
      </c>
      <c r="E201" s="120"/>
      <c r="F201" s="120"/>
      <c r="G201" s="120"/>
      <c r="H201" s="9"/>
      <c r="I201" s="70"/>
      <c r="K201" s="26" t="str">
        <f t="shared" si="60"/>
        <v/>
      </c>
      <c r="L201"/>
      <c r="M201"/>
      <c r="N201" s="55">
        <f>IF(L201="H",0,O201)</f>
        <v>1</v>
      </c>
      <c r="O201" s="39">
        <f>IF(Is3Yes="No","0",IF(AND(T201="Y",G200=""),1,IF(P201="number",SUM(X201:Z201),IF(P201&lt;&gt;"Number",0,1))))</f>
        <v>1</v>
      </c>
      <c r="P201" s="40" t="s">
        <v>57</v>
      </c>
      <c r="Q201" s="40">
        <v>0</v>
      </c>
      <c r="R201" s="40">
        <v>0</v>
      </c>
      <c r="S201" s="40"/>
      <c r="T201" s="40" t="s">
        <v>55</v>
      </c>
      <c r="U201" s="118" t="str">
        <f>IF(P201="number",IF(Q201&amp;R201&amp;S201="","","( "&amp;IF(Q201="","",Q201&amp;" decimal" &amp; IF(Q201=0,"","(s)")) &amp; IF(Q201="","",", ") &amp; IF(R201="","no minimum, ","minimal value = "&amp;R201 &amp;", ")&amp;IF(S201="","no maximum","maximal value = "&amp;S201)&amp;IF(Q201&amp;R201&amp;S201="",""," )")),"")</f>
        <v/>
      </c>
      <c r="V201" s="118"/>
      <c r="W201" s="118"/>
      <c r="X201" s="55">
        <f>IF(P201&lt;&gt;"number",0,IF(ROUND(G200,Q201)&lt;&gt;G200,1,0))</f>
        <v>0</v>
      </c>
      <c r="Y201" s="55">
        <f>IF(R201="",0,IF(G195&lt;R201,1,0))</f>
        <v>0</v>
      </c>
      <c r="Z201" s="55">
        <f>IF(S201="",0,IF(G195&gt;S201,1,0))</f>
        <v>0</v>
      </c>
      <c r="AB201" s="25" t="s">
        <v>73</v>
      </c>
      <c r="AE201" s="52" t="str">
        <f t="shared" si="61"/>
        <v/>
      </c>
      <c r="AF201" s="52" t="str">
        <f t="shared" si="62"/>
        <v/>
      </c>
    </row>
    <row r="202" spans="1:32" ht="42" x14ac:dyDescent="0.3">
      <c r="A202" s="12" t="s">
        <v>997</v>
      </c>
      <c r="B202" s="68"/>
      <c r="C202" s="110" t="s">
        <v>1001</v>
      </c>
      <c r="D202" s="119" t="s">
        <v>1010</v>
      </c>
      <c r="E202" s="119"/>
      <c r="F202" s="11"/>
      <c r="G202" s="105"/>
      <c r="H202" s="9"/>
      <c r="I202" s="70"/>
      <c r="K202" s="26" t="str">
        <f t="shared" si="60"/>
        <v>?</v>
      </c>
      <c r="L202"/>
      <c r="M202"/>
      <c r="O202" s="46"/>
      <c r="Y202" s="45"/>
      <c r="AB202" s="25" t="s">
        <v>72</v>
      </c>
      <c r="AC202" s="41" t="s">
        <v>69</v>
      </c>
      <c r="AD202" s="41">
        <v>1</v>
      </c>
      <c r="AE202" s="52" t="str">
        <f t="shared" si="61"/>
        <v>ConfirmationFieldYouth1</v>
      </c>
      <c r="AF202" s="52">
        <f t="shared" si="62"/>
        <v>18</v>
      </c>
    </row>
    <row r="203" spans="1:32" ht="14.4" x14ac:dyDescent="0.3">
      <c r="A203" s="12"/>
      <c r="B203" s="68"/>
      <c r="C203" s="7"/>
      <c r="D203" s="120" t="str">
        <f>IF(O203=1,"Please, "&amp;IF(P203="dropdown","select a value","give a valid " &amp;P203&amp;" "&amp;U203),"")</f>
        <v>Please, select a value</v>
      </c>
      <c r="E203" s="120"/>
      <c r="F203" s="120"/>
      <c r="G203" s="120"/>
      <c r="H203" s="9"/>
      <c r="I203" s="70"/>
      <c r="K203" s="26" t="str">
        <f t="shared" si="60"/>
        <v/>
      </c>
      <c r="L203"/>
      <c r="M203"/>
      <c r="N203" s="55">
        <f>IF(L203="H",0,O203)</f>
        <v>1</v>
      </c>
      <c r="O203" s="39">
        <f>IF(Is3Yes="No","0",IF(AND(T203="Y",G202=""),1,IF(P203="number",SUM(X203:Z203),IF(P203&lt;&gt;"Number",0,1))))</f>
        <v>1</v>
      </c>
      <c r="P203" s="40" t="s">
        <v>57</v>
      </c>
      <c r="Q203" s="40">
        <v>0</v>
      </c>
      <c r="R203" s="40">
        <v>0</v>
      </c>
      <c r="S203" s="40"/>
      <c r="T203" s="40" t="s">
        <v>55</v>
      </c>
      <c r="U203" s="118" t="str">
        <f>IF(P203="number",IF(Q203&amp;R203&amp;S203="","","( "&amp;IF(Q203="","",Q203&amp;" decimal" &amp; IF(Q203=0,"","(s)")) &amp; IF(Q203="","",", ") &amp; IF(R203="","no minimum, ","minimal value = "&amp;R203 &amp;", ")&amp;IF(S203="","no maximum","maximal value = "&amp;S203)&amp;IF(Q203&amp;R203&amp;S203="",""," )")),"")</f>
        <v/>
      </c>
      <c r="V203" s="118"/>
      <c r="W203" s="118"/>
      <c r="X203" s="55">
        <f>IF(P203&lt;&gt;"number",0,IF(ROUND(G202,Q203)&lt;&gt;G202,1,0))</f>
        <v>0</v>
      </c>
      <c r="Y203" s="55">
        <f>IF(R203="",0,IF(G198&lt;R203,1,0))</f>
        <v>0</v>
      </c>
      <c r="Z203" s="55">
        <f>IF(S203="",0,IF(G198&gt;S203,1,0))</f>
        <v>0</v>
      </c>
      <c r="AB203" s="25" t="s">
        <v>73</v>
      </c>
      <c r="AE203" s="52" t="str">
        <f t="shared" si="61"/>
        <v/>
      </c>
      <c r="AF203" s="52" t="str">
        <f t="shared" si="62"/>
        <v/>
      </c>
    </row>
    <row r="204" spans="1:32" ht="14.4" x14ac:dyDescent="0.3">
      <c r="A204" s="12"/>
      <c r="B204" s="68"/>
      <c r="C204" s="110" t="s">
        <v>1001</v>
      </c>
      <c r="D204" s="119" t="s">
        <v>1011</v>
      </c>
      <c r="E204" s="119"/>
      <c r="F204" s="11"/>
      <c r="G204" s="105"/>
      <c r="H204" s="9"/>
      <c r="I204" s="70"/>
      <c r="K204" s="26" t="str">
        <f t="shared" si="60"/>
        <v>?</v>
      </c>
      <c r="L204"/>
      <c r="M204"/>
      <c r="O204" s="46"/>
      <c r="Y204" s="45"/>
      <c r="AB204" s="25" t="s">
        <v>72</v>
      </c>
      <c r="AC204" s="41" t="s">
        <v>69</v>
      </c>
      <c r="AD204" s="41">
        <v>1</v>
      </c>
      <c r="AE204" s="52" t="str">
        <f t="shared" si="61"/>
        <v>ConfirmationFieldYouth1</v>
      </c>
      <c r="AF204" s="52">
        <f t="shared" si="62"/>
        <v>18</v>
      </c>
    </row>
    <row r="205" spans="1:32" ht="14.4" x14ac:dyDescent="0.3">
      <c r="A205" s="12"/>
      <c r="B205" s="68"/>
      <c r="C205" s="7"/>
      <c r="D205" s="120" t="str">
        <f>IF(O205=1,"Please, "&amp;IF(P205="dropdown","select a value","give a valid " &amp;P205&amp;" "&amp;U205),"")</f>
        <v>Please, select a value</v>
      </c>
      <c r="E205" s="120"/>
      <c r="F205" s="120"/>
      <c r="G205" s="120"/>
      <c r="H205" s="9"/>
      <c r="I205" s="70"/>
      <c r="K205" s="26" t="str">
        <f t="shared" si="60"/>
        <v/>
      </c>
      <c r="L205"/>
      <c r="M205"/>
      <c r="N205" s="55">
        <f>IF(L205="H",0,O205)</f>
        <v>1</v>
      </c>
      <c r="O205" s="39">
        <f>IF(Is3Yes="No","0",IF(AND(T205="Y",G204=""),1,IF(P205="number",SUM(X205:Z205),IF(P205&lt;&gt;"Number",0,1))))</f>
        <v>1</v>
      </c>
      <c r="P205" s="40" t="s">
        <v>57</v>
      </c>
      <c r="Q205" s="40">
        <v>0</v>
      </c>
      <c r="R205" s="40">
        <v>0</v>
      </c>
      <c r="S205" s="40"/>
      <c r="T205" s="40" t="s">
        <v>55</v>
      </c>
      <c r="U205" s="118" t="str">
        <f>IF(P205="number",IF(Q205&amp;R205&amp;S205="","","( "&amp;IF(Q205="","",Q205&amp;" decimal" &amp; IF(Q205=0,"","(s)")) &amp; IF(Q205="","",", ") &amp; IF(R205="","no minimum, ","minimal value = "&amp;R205 &amp;", ")&amp;IF(S205="","no maximum","maximal value = "&amp;S205)&amp;IF(Q205&amp;R205&amp;S205="",""," )")),"")</f>
        <v/>
      </c>
      <c r="V205" s="118"/>
      <c r="W205" s="118"/>
      <c r="X205" s="55">
        <f>IF(P205&lt;&gt;"number",0,IF(ROUND(G204,Q205)&lt;&gt;G204,1,0))</f>
        <v>0</v>
      </c>
      <c r="Y205" s="55">
        <f>IF(R205="",0,IF(G201&lt;R205,1,0))</f>
        <v>0</v>
      </c>
      <c r="Z205" s="55">
        <f>IF(S205="",0,IF(G201&gt;S205,1,0))</f>
        <v>0</v>
      </c>
      <c r="AB205" s="25" t="s">
        <v>73</v>
      </c>
      <c r="AE205" s="52" t="str">
        <f t="shared" si="61"/>
        <v/>
      </c>
      <c r="AF205" s="52" t="str">
        <f t="shared" si="62"/>
        <v/>
      </c>
    </row>
    <row r="206" spans="1:32" ht="14.4" x14ac:dyDescent="0.3">
      <c r="A206" s="12"/>
      <c r="B206" s="68"/>
      <c r="C206" s="110" t="s">
        <v>1001</v>
      </c>
      <c r="D206" s="119" t="s">
        <v>1012</v>
      </c>
      <c r="E206" s="119"/>
      <c r="F206" s="11"/>
      <c r="G206" s="105"/>
      <c r="H206" s="9"/>
      <c r="I206" s="70"/>
      <c r="K206" s="26" t="str">
        <f t="shared" si="60"/>
        <v>?</v>
      </c>
      <c r="L206"/>
      <c r="M206"/>
      <c r="O206" s="46"/>
      <c r="Y206" s="45"/>
      <c r="AB206" s="25" t="s">
        <v>72</v>
      </c>
      <c r="AC206" s="41" t="s">
        <v>69</v>
      </c>
      <c r="AD206" s="41">
        <v>1</v>
      </c>
      <c r="AE206" s="52" t="str">
        <f t="shared" si="61"/>
        <v>ConfirmationFieldYouth1</v>
      </c>
      <c r="AF206" s="52">
        <f t="shared" si="62"/>
        <v>18</v>
      </c>
    </row>
    <row r="207" spans="1:32" ht="14.4" x14ac:dyDescent="0.3">
      <c r="A207" s="12"/>
      <c r="B207" s="68"/>
      <c r="C207" s="7"/>
      <c r="D207" s="120" t="str">
        <f>IF(O207=1,"Please, "&amp;IF(P207="dropdown","select a value","give a valid " &amp;P207&amp;" "&amp;U207),"")</f>
        <v>Please, select a value</v>
      </c>
      <c r="E207" s="120"/>
      <c r="F207" s="120"/>
      <c r="G207" s="120"/>
      <c r="H207" s="9"/>
      <c r="I207" s="70"/>
      <c r="K207" s="26" t="str">
        <f t="shared" si="60"/>
        <v/>
      </c>
      <c r="L207"/>
      <c r="M207"/>
      <c r="N207" s="55">
        <f>IF(L207="H",0,O207)</f>
        <v>1</v>
      </c>
      <c r="O207" s="39">
        <f>IF(Is3Yes="No","0",IF(AND(T207="Y",G206=""),1,IF(P207="number",SUM(X207:Z207),IF(P207&lt;&gt;"Number",0,1))))</f>
        <v>1</v>
      </c>
      <c r="P207" s="40" t="s">
        <v>57</v>
      </c>
      <c r="Q207" s="40">
        <v>0</v>
      </c>
      <c r="R207" s="40">
        <v>0</v>
      </c>
      <c r="S207" s="40"/>
      <c r="T207" s="40" t="s">
        <v>55</v>
      </c>
      <c r="U207" s="118" t="str">
        <f>IF(P207="number",IF(Q207&amp;R207&amp;S207="","","( "&amp;IF(Q207="","",Q207&amp;" decimal" &amp; IF(Q207=0,"","(s)")) &amp; IF(Q207="","",", ") &amp; IF(R207="","no minimum, ","minimal value = "&amp;R207 &amp;", ")&amp;IF(S207="","no maximum","maximal value = "&amp;S207)&amp;IF(Q207&amp;R207&amp;S207="",""," )")),"")</f>
        <v/>
      </c>
      <c r="V207" s="118"/>
      <c r="W207" s="118"/>
      <c r="X207" s="55">
        <f>IF(P207&lt;&gt;"number",0,IF(ROUND(G206,Q207)&lt;&gt;G206,1,0))</f>
        <v>0</v>
      </c>
      <c r="Y207" s="55">
        <f>IF(R207="",0,IF(G203&lt;R207,1,0))</f>
        <v>0</v>
      </c>
      <c r="Z207" s="55">
        <f>IF(S207="",0,IF(G203&gt;S207,1,0))</f>
        <v>0</v>
      </c>
      <c r="AB207" s="25" t="s">
        <v>73</v>
      </c>
      <c r="AE207" s="52" t="str">
        <f t="shared" si="61"/>
        <v/>
      </c>
      <c r="AF207" s="52" t="str">
        <f t="shared" si="62"/>
        <v/>
      </c>
    </row>
    <row r="208" spans="1:32" ht="14.4" x14ac:dyDescent="0.3">
      <c r="A208" s="12"/>
      <c r="B208" s="68"/>
      <c r="C208" s="110" t="s">
        <v>1001</v>
      </c>
      <c r="D208" s="119" t="s">
        <v>1013</v>
      </c>
      <c r="E208" s="119"/>
      <c r="F208" s="11"/>
      <c r="G208" s="105"/>
      <c r="H208" s="9"/>
      <c r="I208" s="70"/>
      <c r="K208" s="26" t="str">
        <f t="shared" ref="K208:K209" si="63">IF(AB208&lt;&gt;"Field","",IF(AC208="","?",IF(AF208&gt;1,"?","")))</f>
        <v>?</v>
      </c>
      <c r="L208"/>
      <c r="M208"/>
      <c r="O208" s="46"/>
      <c r="Y208" s="45"/>
      <c r="AB208" s="25" t="s">
        <v>72</v>
      </c>
      <c r="AC208" s="41" t="s">
        <v>69</v>
      </c>
      <c r="AD208" s="41">
        <v>1</v>
      </c>
      <c r="AE208" s="52" t="str">
        <f t="shared" ref="AE208:AE209" si="64">IF(AB208="Field",AC208&amp;AD208,"")</f>
        <v>ConfirmationFieldYouth1</v>
      </c>
      <c r="AF208" s="52">
        <f t="shared" si="62"/>
        <v>18</v>
      </c>
    </row>
    <row r="209" spans="1:32" ht="14.4" x14ac:dyDescent="0.3">
      <c r="A209" s="12"/>
      <c r="B209" s="68"/>
      <c r="C209" s="7"/>
      <c r="D209" s="120" t="str">
        <f>IF(O209=1,"Please, "&amp;IF(P209="dropdown","select a value","give a valid " &amp;P209&amp;" "&amp;U209),"")</f>
        <v>Please, select a value</v>
      </c>
      <c r="E209" s="120"/>
      <c r="F209" s="120"/>
      <c r="G209" s="120"/>
      <c r="H209" s="9"/>
      <c r="I209" s="70"/>
      <c r="K209" s="26" t="str">
        <f t="shared" si="63"/>
        <v/>
      </c>
      <c r="L209"/>
      <c r="M209"/>
      <c r="N209" s="55">
        <f>IF(L209="H",0,O209)</f>
        <v>1</v>
      </c>
      <c r="O209" s="39">
        <f>IF(Is3Yes="No","0",IF(AND(T209="Y",G208=""),1,IF(P209="number",SUM(X209:Z209),IF(P209&lt;&gt;"Number",0,1))))</f>
        <v>1</v>
      </c>
      <c r="P209" s="40" t="s">
        <v>57</v>
      </c>
      <c r="Q209" s="40">
        <v>0</v>
      </c>
      <c r="R209" s="40">
        <v>0</v>
      </c>
      <c r="S209" s="40"/>
      <c r="T209" s="40" t="s">
        <v>55</v>
      </c>
      <c r="U209" s="118" t="str">
        <f>IF(P209="number",IF(Q209&amp;R209&amp;S209="","","( "&amp;IF(Q209="","",Q209&amp;" decimal" &amp; IF(Q209=0,"","(s)")) &amp; IF(Q209="","",", ") &amp; IF(R209="","no minimum, ","minimal value = "&amp;R209 &amp;", ")&amp;IF(S209="","no maximum","maximal value = "&amp;S209)&amp;IF(Q209&amp;R209&amp;S209="",""," )")),"")</f>
        <v/>
      </c>
      <c r="V209" s="118"/>
      <c r="W209" s="118"/>
      <c r="X209" s="55">
        <f>IF(P209&lt;&gt;"number",0,IF(ROUND(G208,Q209)&lt;&gt;G208,1,0))</f>
        <v>0</v>
      </c>
      <c r="Y209" s="55">
        <f>IF(R209="",0,IF(G205&lt;R209,1,0))</f>
        <v>0</v>
      </c>
      <c r="Z209" s="55">
        <f>IF(S209="",0,IF(G205&gt;S209,1,0))</f>
        <v>0</v>
      </c>
      <c r="AB209" s="25" t="s">
        <v>73</v>
      </c>
      <c r="AE209" s="52" t="str">
        <f t="shared" si="64"/>
        <v/>
      </c>
      <c r="AF209" s="52" t="str">
        <f t="shared" si="62"/>
        <v/>
      </c>
    </row>
    <row r="210" spans="1:32" ht="15" thickBot="1" x14ac:dyDescent="0.35">
      <c r="B210" s="68"/>
      <c r="C210" s="129"/>
      <c r="D210" s="130"/>
      <c r="E210" s="130"/>
      <c r="F210" s="130"/>
      <c r="G210" s="130"/>
      <c r="H210" s="131"/>
      <c r="I210" s="70"/>
      <c r="K210" s="26" t="str">
        <f t="shared" ref="K210" si="65">IF(AB210&lt;&gt;"Field","",IF(AC210="","?",IF(AF210&gt;1,"?","")))</f>
        <v/>
      </c>
      <c r="L210"/>
      <c r="M210"/>
      <c r="AB210" s="25" t="s">
        <v>74</v>
      </c>
      <c r="AE210" s="52" t="str">
        <f t="shared" ref="AE210" si="66">IF(AB210="Field",AC210&amp;AD210,"")</f>
        <v/>
      </c>
      <c r="AF210" s="52" t="str">
        <f t="shared" si="62"/>
        <v/>
      </c>
    </row>
    <row r="211" spans="1:32" ht="15" thickBot="1" x14ac:dyDescent="0.35">
      <c r="B211" s="76"/>
      <c r="C211" s="77"/>
      <c r="D211" s="78"/>
      <c r="E211" s="78"/>
      <c r="F211" s="78"/>
      <c r="G211" s="78"/>
      <c r="H211" s="79"/>
      <c r="I211" s="80"/>
      <c r="K211" s="26" t="str">
        <f t="shared" ref="K211:K213" si="67">IF(AB211&lt;&gt;"Field","",IF(AC211="","?",IF(AF211&gt;1,"?","")))</f>
        <v/>
      </c>
      <c r="AB211" s="25" t="s">
        <v>74</v>
      </c>
      <c r="AE211" s="52" t="str">
        <f t="shared" ref="AE211:AE213" si="68">IF(AB211="Field",AC211&amp;AD211,"")</f>
        <v/>
      </c>
      <c r="AF211" s="52" t="str">
        <f t="shared" si="62"/>
        <v/>
      </c>
    </row>
    <row r="212" spans="1:32" ht="14.4" thickTop="1" x14ac:dyDescent="0.25">
      <c r="K212" s="26" t="str">
        <f t="shared" si="67"/>
        <v/>
      </c>
      <c r="AB212" s="25" t="s">
        <v>74</v>
      </c>
      <c r="AE212" s="52" t="str">
        <f t="shared" si="68"/>
        <v/>
      </c>
      <c r="AF212" s="52" t="str">
        <f t="shared" si="62"/>
        <v/>
      </c>
    </row>
    <row r="213" spans="1:32" x14ac:dyDescent="0.3">
      <c r="A213" s="133" t="s">
        <v>908</v>
      </c>
      <c r="B213" s="133"/>
      <c r="C213" s="133"/>
      <c r="D213" s="133"/>
      <c r="E213" s="133"/>
      <c r="F213" s="133"/>
      <c r="G213" s="133"/>
      <c r="H213" s="133"/>
      <c r="I213" s="133"/>
      <c r="J213" s="133"/>
      <c r="K213" s="26" t="str">
        <f t="shared" si="67"/>
        <v/>
      </c>
      <c r="AB213" s="25" t="s">
        <v>74</v>
      </c>
      <c r="AE213" s="52" t="str">
        <f t="shared" si="68"/>
        <v/>
      </c>
      <c r="AF213" s="52" t="str">
        <f t="shared" si="62"/>
        <v/>
      </c>
    </row>
    <row r="214" spans="1:32" s="82" customFormat="1" ht="69" hidden="1" x14ac:dyDescent="0.25">
      <c r="A214" s="83" t="s">
        <v>54</v>
      </c>
      <c r="B214" s="132" t="s">
        <v>908</v>
      </c>
      <c r="C214" s="132"/>
      <c r="D214" s="132"/>
      <c r="E214" s="132"/>
      <c r="F214" s="132"/>
      <c r="G214" s="132"/>
      <c r="H214" s="132"/>
      <c r="I214" s="132"/>
      <c r="J214" s="2"/>
      <c r="K214" s="26"/>
      <c r="L214" s="54"/>
      <c r="M214" s="54"/>
      <c r="N214" s="54"/>
      <c r="O214" s="54"/>
      <c r="P214" s="54"/>
      <c r="Q214" s="54"/>
      <c r="R214" s="54"/>
      <c r="S214" s="54"/>
      <c r="T214" s="54"/>
      <c r="U214" s="54"/>
      <c r="V214" s="54"/>
      <c r="W214" s="54"/>
      <c r="X214" s="54"/>
      <c r="Y214" s="54"/>
      <c r="Z214" s="54"/>
      <c r="AA214" s="54"/>
      <c r="AB214" s="81"/>
      <c r="AC214" s="81"/>
      <c r="AD214" s="81"/>
    </row>
    <row r="215" spans="1:32" x14ac:dyDescent="0.25"/>
    <row r="216" spans="1:32" x14ac:dyDescent="0.25"/>
    <row r="217" spans="1:32" x14ac:dyDescent="0.25"/>
    <row r="218" spans="1:32" x14ac:dyDescent="0.25"/>
    <row r="219" spans="1:32" x14ac:dyDescent="0.25"/>
    <row r="220" spans="1:32" x14ac:dyDescent="0.25"/>
    <row r="221" spans="1:32" x14ac:dyDescent="0.25"/>
    <row r="222" spans="1:32" x14ac:dyDescent="0.25"/>
    <row r="223" spans="1:32" x14ac:dyDescent="0.25"/>
    <row r="224" spans="1:32"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sheetData>
  <sheetProtection algorithmName="SHA-512" hashValue="fwguR3ZR3BTHaL4lG2OfxuiaCkVLmEZuTVi63vV0Hl57K/FYXcOmsqJ7HWDZq6x4tFuX4Hmym064wTF9+gKAFA==" saltValue="YFc8lX55neC/TLn70H2BPQ==" spinCount="100000" sheet="1" objects="1" scenarios="1"/>
  <mergeCells count="82">
    <mergeCell ref="C210:H210"/>
    <mergeCell ref="B214:I214"/>
    <mergeCell ref="A213:J213"/>
    <mergeCell ref="E126:G126"/>
    <mergeCell ref="D4:F4"/>
    <mergeCell ref="D14:E14"/>
    <mergeCell ref="D105:E105"/>
    <mergeCell ref="D115:G115"/>
    <mergeCell ref="D120:G120"/>
    <mergeCell ref="D122:G122"/>
    <mergeCell ref="E118:G118"/>
    <mergeCell ref="E117:G117"/>
    <mergeCell ref="D26:E26"/>
    <mergeCell ref="D27:G27"/>
    <mergeCell ref="D7:G7"/>
    <mergeCell ref="D50:G50"/>
    <mergeCell ref="U27:W27"/>
    <mergeCell ref="D28:E28"/>
    <mergeCell ref="D29:G29"/>
    <mergeCell ref="U29:W29"/>
    <mergeCell ref="D9:E9"/>
    <mergeCell ref="D10:G10"/>
    <mergeCell ref="U10:W10"/>
    <mergeCell ref="D24:E24"/>
    <mergeCell ref="D19:E19"/>
    <mergeCell ref="D20:G20"/>
    <mergeCell ref="U20:W20"/>
    <mergeCell ref="U50:W50"/>
    <mergeCell ref="D30:E30"/>
    <mergeCell ref="D34:E34"/>
    <mergeCell ref="D35:G35"/>
    <mergeCell ref="U35:W35"/>
    <mergeCell ref="D36:E36"/>
    <mergeCell ref="D37:G37"/>
    <mergeCell ref="U37:W37"/>
    <mergeCell ref="D40:G40"/>
    <mergeCell ref="U40:W40"/>
    <mergeCell ref="D32:E32"/>
    <mergeCell ref="D33:G33"/>
    <mergeCell ref="U33:W33"/>
    <mergeCell ref="D42:G42"/>
    <mergeCell ref="U42:W42"/>
    <mergeCell ref="D46:E46"/>
    <mergeCell ref="D47:G47"/>
    <mergeCell ref="D49:E49"/>
    <mergeCell ref="U192:W192"/>
    <mergeCell ref="D193:E193"/>
    <mergeCell ref="D195:G195"/>
    <mergeCell ref="U195:W195"/>
    <mergeCell ref="D107:G107"/>
    <mergeCell ref="D113:G113"/>
    <mergeCell ref="D132:E132"/>
    <mergeCell ref="D184:E184"/>
    <mergeCell ref="D180:G180"/>
    <mergeCell ref="E119:G119"/>
    <mergeCell ref="E116:G116"/>
    <mergeCell ref="D134:G134"/>
    <mergeCell ref="D127:G127"/>
    <mergeCell ref="E123:G123"/>
    <mergeCell ref="D206:E206"/>
    <mergeCell ref="D207:G207"/>
    <mergeCell ref="E124:G124"/>
    <mergeCell ref="E125:G125"/>
    <mergeCell ref="D186:G186"/>
    <mergeCell ref="D187:G187"/>
    <mergeCell ref="D189:G189"/>
    <mergeCell ref="U207:W207"/>
    <mergeCell ref="D208:E208"/>
    <mergeCell ref="D191:E191"/>
    <mergeCell ref="D192:G192"/>
    <mergeCell ref="U209:W209"/>
    <mergeCell ref="D198:G198"/>
    <mergeCell ref="U198:W198"/>
    <mergeCell ref="D201:G201"/>
    <mergeCell ref="U201:W201"/>
    <mergeCell ref="D202:E202"/>
    <mergeCell ref="D203:G203"/>
    <mergeCell ref="U203:W203"/>
    <mergeCell ref="D205:G205"/>
    <mergeCell ref="D204:E204"/>
    <mergeCell ref="D209:G209"/>
    <mergeCell ref="U205:W205"/>
  </mergeCells>
  <conditionalFormatting sqref="Q4">
    <cfRule type="expression" dxfId="182" priority="323">
      <formula>$O4&gt;0</formula>
    </cfRule>
  </conditionalFormatting>
  <conditionalFormatting sqref="G4">
    <cfRule type="expression" dxfId="181" priority="320">
      <formula>P2&gt;0</formula>
    </cfRule>
  </conditionalFormatting>
  <conditionalFormatting sqref="D17:G17">
    <cfRule type="expression" dxfId="180" priority="316">
      <formula>AND($C17&gt;NbrOrgs,$P17=1)</formula>
    </cfRule>
  </conditionalFormatting>
  <conditionalFormatting sqref="C17:C18">
    <cfRule type="expression" dxfId="179" priority="315">
      <formula>AND($C17&gt;NbrOrgs,$P17=1)</formula>
    </cfRule>
  </conditionalFormatting>
  <conditionalFormatting sqref="D17">
    <cfRule type="expression" dxfId="178" priority="318">
      <formula>$P17+T17&gt;0</formula>
    </cfRule>
  </conditionalFormatting>
  <conditionalFormatting sqref="E17:G17">
    <cfRule type="expression" dxfId="177" priority="314">
      <formula>AND($W17=1,Q17&gt;0)</formula>
    </cfRule>
  </conditionalFormatting>
  <conditionalFormatting sqref="H17:H18">
    <cfRule type="expression" dxfId="176" priority="313">
      <formula>H17="a"</formula>
    </cfRule>
  </conditionalFormatting>
  <conditionalFormatting sqref="G197">
    <cfRule type="expression" dxfId="175" priority="281">
      <formula>$O198&gt;0</formula>
    </cfRule>
  </conditionalFormatting>
  <conditionalFormatting sqref="E108:G112 C115:H121">
    <cfRule type="expression" dxfId="174" priority="262" stopIfTrue="1">
      <formula>$L1048456="H"</formula>
    </cfRule>
  </conditionalFormatting>
  <conditionalFormatting sqref="C12:H12">
    <cfRule type="expression" dxfId="173" priority="325" stopIfTrue="1">
      <formula>$L1048388="H"</formula>
    </cfRule>
  </conditionalFormatting>
  <conditionalFormatting sqref="C210:H211">
    <cfRule type="expression" dxfId="172" priority="327" stopIfTrue="1">
      <formula>#REF!="H"</formula>
    </cfRule>
  </conditionalFormatting>
  <conditionalFormatting sqref="C13:H15">
    <cfRule type="expression" dxfId="171" priority="332" stopIfTrue="1">
      <formula>$L1048398="H"</formula>
    </cfRule>
  </conditionalFormatting>
  <conditionalFormatting sqref="O16">
    <cfRule type="expression" dxfId="170" priority="333">
      <formula>#REF!&gt;0</formula>
    </cfRule>
  </conditionalFormatting>
  <conditionalFormatting sqref="O16 C180:H180">
    <cfRule type="expression" dxfId="169" priority="335" stopIfTrue="1">
      <formula>$L1048403="H"</formula>
    </cfRule>
  </conditionalFormatting>
  <conditionalFormatting sqref="C11:H11">
    <cfRule type="expression" dxfId="168" priority="337" stopIfTrue="1">
      <formula>$L1048388="H"</formula>
    </cfRule>
  </conditionalFormatting>
  <conditionalFormatting sqref="C8 H7:H8">
    <cfRule type="expression" dxfId="167" priority="339" stopIfTrue="1">
      <formula>$L1048388="H"</formula>
    </cfRule>
  </conditionalFormatting>
  <conditionalFormatting sqref="C7:D7">
    <cfRule type="expression" dxfId="166" priority="340" stopIfTrue="1">
      <formula>$L1048388="H"</formula>
    </cfRule>
  </conditionalFormatting>
  <conditionalFormatting sqref="C5:H6">
    <cfRule type="expression" dxfId="165" priority="341" stopIfTrue="1">
      <formula>$L1048387="H"</formula>
    </cfRule>
  </conditionalFormatting>
  <conditionalFormatting sqref="G9">
    <cfRule type="expression" dxfId="164" priority="251">
      <formula>$O10&gt;0</formula>
    </cfRule>
  </conditionalFormatting>
  <conditionalFormatting sqref="C10:H10 C9 F9:H9">
    <cfRule type="expression" dxfId="163" priority="250" stopIfTrue="1">
      <formula>$L1048448="H"</formula>
    </cfRule>
  </conditionalFormatting>
  <conditionalFormatting sqref="C22:H22">
    <cfRule type="expression" dxfId="162" priority="247" stopIfTrue="1">
      <formula>$L1048395="H"</formula>
    </cfRule>
  </conditionalFormatting>
  <conditionalFormatting sqref="C23:H23">
    <cfRule type="expression" dxfId="161" priority="248" stopIfTrue="1">
      <formula>$L1048405="H"</formula>
    </cfRule>
  </conditionalFormatting>
  <conditionalFormatting sqref="C21:H21">
    <cfRule type="expression" dxfId="160" priority="249" stopIfTrue="1">
      <formula>$L1048395="H"</formula>
    </cfRule>
  </conditionalFormatting>
  <conditionalFormatting sqref="C24:H24">
    <cfRule type="expression" dxfId="159" priority="246" stopIfTrue="1">
      <formula>$L1048456="H"</formula>
    </cfRule>
  </conditionalFormatting>
  <conditionalFormatting sqref="C16:H17 C18 H18 C181:H185">
    <cfRule type="expression" dxfId="158" priority="342" stopIfTrue="1">
      <formula>$L1048406="H"</formula>
    </cfRule>
  </conditionalFormatting>
  <conditionalFormatting sqref="G19">
    <cfRule type="expression" dxfId="157" priority="245">
      <formula>$O20&gt;0</formula>
    </cfRule>
  </conditionalFormatting>
  <conditionalFormatting sqref="C19:H20">
    <cfRule type="expression" dxfId="156" priority="244" stopIfTrue="1">
      <formula>$L1048458="H"</formula>
    </cfRule>
  </conditionalFormatting>
  <conditionalFormatting sqref="C25:H25">
    <cfRule type="expression" dxfId="155" priority="378" stopIfTrue="1">
      <formula>$L1048456="H"</formula>
    </cfRule>
  </conditionalFormatting>
  <conditionalFormatting sqref="G26">
    <cfRule type="expression" dxfId="154" priority="242">
      <formula>$O27&gt;0</formula>
    </cfRule>
  </conditionalFormatting>
  <conditionalFormatting sqref="C26:H27">
    <cfRule type="expression" dxfId="153" priority="241" stopIfTrue="1">
      <formula>$L1048465="H"</formula>
    </cfRule>
  </conditionalFormatting>
  <conditionalFormatting sqref="G28">
    <cfRule type="expression" dxfId="152" priority="240">
      <formula>$O29&gt;0</formula>
    </cfRule>
  </conditionalFormatting>
  <conditionalFormatting sqref="C28:H29">
    <cfRule type="expression" dxfId="151" priority="239" stopIfTrue="1">
      <formula>$L1048467="H"</formula>
    </cfRule>
  </conditionalFormatting>
  <conditionalFormatting sqref="G32">
    <cfRule type="expression" dxfId="150" priority="238">
      <formula>$O33&gt;0</formula>
    </cfRule>
  </conditionalFormatting>
  <conditionalFormatting sqref="C30:H31">
    <cfRule type="expression" dxfId="149" priority="236" stopIfTrue="1">
      <formula>$L1048450="H"</formula>
    </cfRule>
  </conditionalFormatting>
  <conditionalFormatting sqref="G34">
    <cfRule type="expression" dxfId="148" priority="235">
      <formula>$O35&gt;0</formula>
    </cfRule>
  </conditionalFormatting>
  <conditionalFormatting sqref="C34:H35">
    <cfRule type="expression" dxfId="147" priority="234" stopIfTrue="1">
      <formula>$L1048471="H"</formula>
    </cfRule>
  </conditionalFormatting>
  <conditionalFormatting sqref="G36">
    <cfRule type="expression" dxfId="146" priority="233">
      <formula>$O37&gt;0</formula>
    </cfRule>
  </conditionalFormatting>
  <conditionalFormatting sqref="D38:G42">
    <cfRule type="expression" dxfId="145" priority="227">
      <formula>Is3Yes="No"</formula>
    </cfRule>
  </conditionalFormatting>
  <conditionalFormatting sqref="D41:G42">
    <cfRule type="expression" dxfId="144" priority="226">
      <formula>IsLimitedInTime="No"</formula>
    </cfRule>
  </conditionalFormatting>
  <conditionalFormatting sqref="C23:H42 F194:H194 C198:H198">
    <cfRule type="expression" dxfId="143" priority="225" stopIfTrue="1">
      <formula>$L23="H"</formula>
    </cfRule>
  </conditionalFormatting>
  <conditionalFormatting sqref="C43:H45">
    <cfRule type="expression" dxfId="142" priority="224" stopIfTrue="1">
      <formula>$L1048454="H"</formula>
    </cfRule>
  </conditionalFormatting>
  <conditionalFormatting sqref="C43:H43">
    <cfRule type="expression" dxfId="141" priority="223" stopIfTrue="1">
      <formula>$L43="H"</formula>
    </cfRule>
  </conditionalFormatting>
  <conditionalFormatting sqref="H51">
    <cfRule type="expression" dxfId="140" priority="386" stopIfTrue="1">
      <formula>$L1048457="H"</formula>
    </cfRule>
  </conditionalFormatting>
  <conditionalFormatting sqref="C48:H48 C47:D47 H47">
    <cfRule type="expression" dxfId="139" priority="398" stopIfTrue="1">
      <formula>$L1048456="H"</formula>
    </cfRule>
  </conditionalFormatting>
  <conditionalFormatting sqref="C51:D51">
    <cfRule type="expression" dxfId="138" priority="410" stopIfTrue="1">
      <formula>$L1048457="H"</formula>
    </cfRule>
  </conditionalFormatting>
  <conditionalFormatting sqref="C46:H46">
    <cfRule type="expression" dxfId="137" priority="414" stopIfTrue="1">
      <formula>$L1048455="H"</formula>
    </cfRule>
  </conditionalFormatting>
  <conditionalFormatting sqref="E51:G51">
    <cfRule type="expression" dxfId="136" priority="221" stopIfTrue="1">
      <formula>$L1048439="H"</formula>
    </cfRule>
  </conditionalFormatting>
  <conditionalFormatting sqref="O51">
    <cfRule type="expression" dxfId="135" priority="219">
      <formula>#REF!&gt;0</formula>
    </cfRule>
  </conditionalFormatting>
  <conditionalFormatting sqref="O51">
    <cfRule type="expression" dxfId="134" priority="220" stopIfTrue="1">
      <formula>$L1048436="H"</formula>
    </cfRule>
  </conditionalFormatting>
  <conditionalFormatting sqref="G49">
    <cfRule type="expression" dxfId="133" priority="218">
      <formula>$O50&gt;0</formula>
    </cfRule>
  </conditionalFormatting>
  <conditionalFormatting sqref="C49:H50">
    <cfRule type="expression" dxfId="132" priority="217" stopIfTrue="1">
      <formula>$L1048488="H"</formula>
    </cfRule>
  </conditionalFormatting>
  <conditionalFormatting sqref="C53 C99:C100">
    <cfRule type="expression" dxfId="131" priority="213" stopIfTrue="1">
      <formula>$L1048458="H"</formula>
    </cfRule>
  </conditionalFormatting>
  <conditionalFormatting sqref="C54">
    <cfRule type="expression" dxfId="130" priority="208" stopIfTrue="1">
      <formula>$L1048459="H"</formula>
    </cfRule>
  </conditionalFormatting>
  <conditionalFormatting sqref="C55">
    <cfRule type="expression" dxfId="129" priority="205" stopIfTrue="1">
      <formula>$L1048460="H"</formula>
    </cfRule>
  </conditionalFormatting>
  <conditionalFormatting sqref="C56">
    <cfRule type="expression" dxfId="128" priority="202" stopIfTrue="1">
      <formula>$L1048461="H"</formula>
    </cfRule>
  </conditionalFormatting>
  <conditionalFormatting sqref="C57">
    <cfRule type="expression" dxfId="127" priority="199" stopIfTrue="1">
      <formula>$L1048462="H"</formula>
    </cfRule>
  </conditionalFormatting>
  <conditionalFormatting sqref="C58">
    <cfRule type="expression" dxfId="126" priority="196" stopIfTrue="1">
      <formula>$L1048463="H"</formula>
    </cfRule>
  </conditionalFormatting>
  <conditionalFormatting sqref="C59">
    <cfRule type="expression" dxfId="125" priority="193" stopIfTrue="1">
      <formula>$L1048464="H"</formula>
    </cfRule>
  </conditionalFormatting>
  <conditionalFormatting sqref="C60">
    <cfRule type="expression" dxfId="124" priority="190" stopIfTrue="1">
      <formula>$L1048465="H"</formula>
    </cfRule>
  </conditionalFormatting>
  <conditionalFormatting sqref="C61">
    <cfRule type="expression" dxfId="123" priority="187" stopIfTrue="1">
      <formula>$L1048466="H"</formula>
    </cfRule>
  </conditionalFormatting>
  <conditionalFormatting sqref="C62">
    <cfRule type="expression" dxfId="122" priority="184" stopIfTrue="1">
      <formula>$L1048467="H"</formula>
    </cfRule>
  </conditionalFormatting>
  <conditionalFormatting sqref="C63">
    <cfRule type="expression" dxfId="121" priority="181" stopIfTrue="1">
      <formula>$L1048468="H"</formula>
    </cfRule>
  </conditionalFormatting>
  <conditionalFormatting sqref="C64">
    <cfRule type="expression" dxfId="120" priority="178" stopIfTrue="1">
      <formula>$L1048469="H"</formula>
    </cfRule>
  </conditionalFormatting>
  <conditionalFormatting sqref="C65">
    <cfRule type="expression" dxfId="119" priority="175" stopIfTrue="1">
      <formula>$L1048470="H"</formula>
    </cfRule>
  </conditionalFormatting>
  <conditionalFormatting sqref="C66">
    <cfRule type="expression" dxfId="118" priority="172" stopIfTrue="1">
      <formula>$L1048471="H"</formula>
    </cfRule>
  </conditionalFormatting>
  <conditionalFormatting sqref="C67">
    <cfRule type="expression" dxfId="117" priority="169" stopIfTrue="1">
      <formula>$L1048472="H"</formula>
    </cfRule>
  </conditionalFormatting>
  <conditionalFormatting sqref="C68">
    <cfRule type="expression" dxfId="116" priority="166" stopIfTrue="1">
      <formula>$L1048473="H"</formula>
    </cfRule>
  </conditionalFormatting>
  <conditionalFormatting sqref="C69">
    <cfRule type="expression" dxfId="115" priority="163" stopIfTrue="1">
      <formula>$L1048474="H"</formula>
    </cfRule>
  </conditionalFormatting>
  <conditionalFormatting sqref="C70">
    <cfRule type="expression" dxfId="114" priority="160" stopIfTrue="1">
      <formula>$L1048475="H"</formula>
    </cfRule>
  </conditionalFormatting>
  <conditionalFormatting sqref="C71">
    <cfRule type="expression" dxfId="113" priority="157" stopIfTrue="1">
      <formula>$L1048476="H"</formula>
    </cfRule>
  </conditionalFormatting>
  <conditionalFormatting sqref="C72">
    <cfRule type="expression" dxfId="112" priority="154" stopIfTrue="1">
      <formula>$L1048477="H"</formula>
    </cfRule>
  </conditionalFormatting>
  <conditionalFormatting sqref="C73">
    <cfRule type="expression" dxfId="111" priority="151" stopIfTrue="1">
      <formula>$L1048478="H"</formula>
    </cfRule>
  </conditionalFormatting>
  <conditionalFormatting sqref="C74">
    <cfRule type="expression" dxfId="110" priority="148" stopIfTrue="1">
      <formula>$L1048479="H"</formula>
    </cfRule>
  </conditionalFormatting>
  <conditionalFormatting sqref="C75">
    <cfRule type="expression" dxfId="109" priority="145" stopIfTrue="1">
      <formula>$L1048480="H"</formula>
    </cfRule>
  </conditionalFormatting>
  <conditionalFormatting sqref="C76">
    <cfRule type="expression" dxfId="108" priority="142" stopIfTrue="1">
      <formula>$L1048481="H"</formula>
    </cfRule>
  </conditionalFormatting>
  <conditionalFormatting sqref="C77">
    <cfRule type="expression" dxfId="107" priority="139" stopIfTrue="1">
      <formula>$L1048482="H"</formula>
    </cfRule>
  </conditionalFormatting>
  <conditionalFormatting sqref="C78">
    <cfRule type="expression" dxfId="106" priority="136" stopIfTrue="1">
      <formula>$L1048483="H"</formula>
    </cfRule>
  </conditionalFormatting>
  <conditionalFormatting sqref="C79">
    <cfRule type="expression" dxfId="105" priority="133" stopIfTrue="1">
      <formula>$L1048484="H"</formula>
    </cfRule>
  </conditionalFormatting>
  <conditionalFormatting sqref="C80">
    <cfRule type="expression" dxfId="104" priority="130" stopIfTrue="1">
      <formula>$L1048485="H"</formula>
    </cfRule>
  </conditionalFormatting>
  <conditionalFormatting sqref="C81">
    <cfRule type="expression" dxfId="103" priority="127" stopIfTrue="1">
      <formula>$L1048486="H"</formula>
    </cfRule>
  </conditionalFormatting>
  <conditionalFormatting sqref="C82">
    <cfRule type="expression" dxfId="102" priority="124" stopIfTrue="1">
      <formula>$L1048487="H"</formula>
    </cfRule>
  </conditionalFormatting>
  <conditionalFormatting sqref="C83">
    <cfRule type="expression" dxfId="101" priority="121" stopIfTrue="1">
      <formula>$L1048488="H"</formula>
    </cfRule>
  </conditionalFormatting>
  <conditionalFormatting sqref="C84">
    <cfRule type="expression" dxfId="100" priority="118" stopIfTrue="1">
      <formula>$L1048489="H"</formula>
    </cfRule>
  </conditionalFormatting>
  <conditionalFormatting sqref="C85">
    <cfRule type="expression" dxfId="99" priority="115" stopIfTrue="1">
      <formula>$L1048490="H"</formula>
    </cfRule>
  </conditionalFormatting>
  <conditionalFormatting sqref="C86">
    <cfRule type="expression" dxfId="98" priority="112" stopIfTrue="1">
      <formula>$L1048491="H"</formula>
    </cfRule>
  </conditionalFormatting>
  <conditionalFormatting sqref="C87">
    <cfRule type="expression" dxfId="97" priority="109" stopIfTrue="1">
      <formula>$L1048492="H"</formula>
    </cfRule>
  </conditionalFormatting>
  <conditionalFormatting sqref="C88">
    <cfRule type="expression" dxfId="96" priority="106" stopIfTrue="1">
      <formula>$L1048493="H"</formula>
    </cfRule>
  </conditionalFormatting>
  <conditionalFormatting sqref="C89">
    <cfRule type="expression" dxfId="95" priority="103" stopIfTrue="1">
      <formula>$L1048494="H"</formula>
    </cfRule>
  </conditionalFormatting>
  <conditionalFormatting sqref="C90">
    <cfRule type="expression" dxfId="94" priority="100" stopIfTrue="1">
      <formula>$L1048495="H"</formula>
    </cfRule>
  </conditionalFormatting>
  <conditionalFormatting sqref="C91">
    <cfRule type="expression" dxfId="93" priority="97" stopIfTrue="1">
      <formula>$L1048496="H"</formula>
    </cfRule>
  </conditionalFormatting>
  <conditionalFormatting sqref="C92">
    <cfRule type="expression" dxfId="92" priority="94" stopIfTrue="1">
      <formula>$L1048497="H"</formula>
    </cfRule>
  </conditionalFormatting>
  <conditionalFormatting sqref="C93">
    <cfRule type="expression" dxfId="91" priority="91" stopIfTrue="1">
      <formula>$L1048498="H"</formula>
    </cfRule>
  </conditionalFormatting>
  <conditionalFormatting sqref="C94">
    <cfRule type="expression" dxfId="90" priority="88" stopIfTrue="1">
      <formula>$L1048499="H"</formula>
    </cfRule>
  </conditionalFormatting>
  <conditionalFormatting sqref="C95">
    <cfRule type="expression" dxfId="89" priority="85" stopIfTrue="1">
      <formula>$L1048500="H"</formula>
    </cfRule>
  </conditionalFormatting>
  <conditionalFormatting sqref="C96">
    <cfRule type="expression" dxfId="88" priority="82" stopIfTrue="1">
      <formula>$L1048501="H"</formula>
    </cfRule>
  </conditionalFormatting>
  <conditionalFormatting sqref="C97">
    <cfRule type="expression" dxfId="87" priority="79" stopIfTrue="1">
      <formula>$L1048502="H"</formula>
    </cfRule>
  </conditionalFormatting>
  <conditionalFormatting sqref="C98">
    <cfRule type="expression" dxfId="86" priority="76" stopIfTrue="1">
      <formula>$L1048503="H"</formula>
    </cfRule>
  </conditionalFormatting>
  <conditionalFormatting sqref="D52:G101">
    <cfRule type="expression" dxfId="85" priority="210" stopIfTrue="1">
      <formula>$W52=0</formula>
    </cfRule>
    <cfRule type="expression" dxfId="84" priority="215">
      <formula>P52&gt;0</formula>
    </cfRule>
  </conditionalFormatting>
  <conditionalFormatting sqref="C102:H106">
    <cfRule type="expression" dxfId="83" priority="415" stopIfTrue="1">
      <formula>$L1048457="H"</formula>
    </cfRule>
  </conditionalFormatting>
  <conditionalFormatting sqref="C107:H111">
    <cfRule type="expression" dxfId="82" priority="416" stopIfTrue="1">
      <formula>$L1048455="H"</formula>
    </cfRule>
  </conditionalFormatting>
  <conditionalFormatting sqref="C112:H112">
    <cfRule type="expression" dxfId="81" priority="31" stopIfTrue="1">
      <formula>$L1048460="H"</formula>
    </cfRule>
  </conditionalFormatting>
  <conditionalFormatting sqref="C113:H114">
    <cfRule type="expression" dxfId="80" priority="417" stopIfTrue="1">
      <formula>$L1048460="H"</formula>
    </cfRule>
  </conditionalFormatting>
  <conditionalFormatting sqref="C122:H128">
    <cfRule type="expression" dxfId="79" priority="426" stopIfTrue="1">
      <formula>$L1048471="H"</formula>
    </cfRule>
  </conditionalFormatting>
  <conditionalFormatting sqref="C129:H133">
    <cfRule type="expression" dxfId="78" priority="30" stopIfTrue="1">
      <formula>$L1048484="H"</formula>
    </cfRule>
  </conditionalFormatting>
  <conditionalFormatting sqref="C153:H161">
    <cfRule type="expression" dxfId="77" priority="433" stopIfTrue="1">
      <formula>$L1048569="H"</formula>
    </cfRule>
  </conditionalFormatting>
  <conditionalFormatting sqref="C134:H152">
    <cfRule type="expression" dxfId="76" priority="29" stopIfTrue="1">
      <formula>$L1048479="H"</formula>
    </cfRule>
  </conditionalFormatting>
  <conditionalFormatting sqref="C162:H177">
    <cfRule type="expression" dxfId="75" priority="27" stopIfTrue="1">
      <formula>$L1048569="H"</formula>
    </cfRule>
  </conditionalFormatting>
  <conditionalFormatting sqref="C101">
    <cfRule type="expression" dxfId="74" priority="440" stopIfTrue="1">
      <formula>#REF!="H"</formula>
    </cfRule>
  </conditionalFormatting>
  <conditionalFormatting sqref="E178:E179">
    <cfRule type="expression" dxfId="73" priority="444" stopIfTrue="1">
      <formula>$L9="H"</formula>
    </cfRule>
  </conditionalFormatting>
  <conditionalFormatting sqref="F178:H179 C178:D179">
    <cfRule type="expression" dxfId="72" priority="453" stopIfTrue="1">
      <formula>$L1048489="H"</formula>
    </cfRule>
  </conditionalFormatting>
  <conditionalFormatting sqref="C190:H190">
    <cfRule type="expression" dxfId="71" priority="520" stopIfTrue="1">
      <formula>#REF!="H"</formula>
    </cfRule>
  </conditionalFormatting>
  <conditionalFormatting sqref="C189 H189">
    <cfRule type="expression" dxfId="70" priority="522" stopIfTrue="1">
      <formula>#REF!="H"</formula>
    </cfRule>
  </conditionalFormatting>
  <conditionalFormatting sqref="C188:H188">
    <cfRule type="expression" dxfId="69" priority="532" stopIfTrue="1">
      <formula>$L1="H"</formula>
    </cfRule>
  </conditionalFormatting>
  <conditionalFormatting sqref="C186:D186 H186">
    <cfRule type="expression" dxfId="68" priority="541" stopIfTrue="1">
      <formula>$L3="H"</formula>
    </cfRule>
  </conditionalFormatting>
  <conditionalFormatting sqref="C187 H187">
    <cfRule type="expression" dxfId="67" priority="542" stopIfTrue="1">
      <formula>$L2="H"</formula>
    </cfRule>
  </conditionalFormatting>
  <conditionalFormatting sqref="D187">
    <cfRule type="expression" dxfId="66" priority="25" stopIfTrue="1">
      <formula>$L4="H"</formula>
    </cfRule>
  </conditionalFormatting>
  <conditionalFormatting sqref="D189">
    <cfRule type="expression" dxfId="65" priority="24" stopIfTrue="1">
      <formula>$L6="H"</formula>
    </cfRule>
  </conditionalFormatting>
  <conditionalFormatting sqref="G191">
    <cfRule type="expression" dxfId="64" priority="23">
      <formula>$O192&gt;0</formula>
    </cfRule>
  </conditionalFormatting>
  <conditionalFormatting sqref="C191:H192 F193:H193">
    <cfRule type="expression" dxfId="63" priority="22" stopIfTrue="1">
      <formula>$L191="H"</formula>
    </cfRule>
  </conditionalFormatting>
  <conditionalFormatting sqref="G194">
    <cfRule type="expression" dxfId="62" priority="21">
      <formula>$O195&gt;0</formula>
    </cfRule>
  </conditionalFormatting>
  <conditionalFormatting sqref="C195:H195 C196 E196:H196">
    <cfRule type="expression" dxfId="61" priority="20" stopIfTrue="1">
      <formula>$L195="H"</formula>
    </cfRule>
  </conditionalFormatting>
  <conditionalFormatting sqref="C197 E197:H197">
    <cfRule type="expression" dxfId="60" priority="18" stopIfTrue="1">
      <formula>$L197="H"</formula>
    </cfRule>
  </conditionalFormatting>
  <conditionalFormatting sqref="G200">
    <cfRule type="expression" dxfId="59" priority="17">
      <formula>$O201&gt;0</formula>
    </cfRule>
  </conditionalFormatting>
  <conditionalFormatting sqref="C201:H201 C200 E200:H200">
    <cfRule type="expression" dxfId="58" priority="16" stopIfTrue="1">
      <formula>$L200="H"</formula>
    </cfRule>
  </conditionalFormatting>
  <conditionalFormatting sqref="G202">
    <cfRule type="expression" dxfId="57" priority="15">
      <formula>$O203&gt;0</formula>
    </cfRule>
  </conditionalFormatting>
  <conditionalFormatting sqref="C203:H203 D202:H202">
    <cfRule type="expression" dxfId="56" priority="14" stopIfTrue="1">
      <formula>$L202="H"</formula>
    </cfRule>
  </conditionalFormatting>
  <conditionalFormatting sqref="G204">
    <cfRule type="expression" dxfId="55" priority="13">
      <formula>$O205&gt;0</formula>
    </cfRule>
  </conditionalFormatting>
  <conditionalFormatting sqref="C205:H205 D204:H204">
    <cfRule type="expression" dxfId="54" priority="12" stopIfTrue="1">
      <formula>$L204="H"</formula>
    </cfRule>
  </conditionalFormatting>
  <conditionalFormatting sqref="G206">
    <cfRule type="expression" dxfId="53" priority="11">
      <formula>$O207&gt;0</formula>
    </cfRule>
  </conditionalFormatting>
  <conditionalFormatting sqref="C207:H207 D206:H206">
    <cfRule type="expression" dxfId="52" priority="10" stopIfTrue="1">
      <formula>$L206="H"</formula>
    </cfRule>
  </conditionalFormatting>
  <conditionalFormatting sqref="G208">
    <cfRule type="expression" dxfId="51" priority="9">
      <formula>$O209&gt;0</formula>
    </cfRule>
  </conditionalFormatting>
  <conditionalFormatting sqref="C209:H209 D208:H208">
    <cfRule type="expression" dxfId="50" priority="8" stopIfTrue="1">
      <formula>$L208="H"</formula>
    </cfRule>
  </conditionalFormatting>
  <conditionalFormatting sqref="C193">
    <cfRule type="expression" dxfId="49" priority="7" stopIfTrue="1">
      <formula>$L194="H"</formula>
    </cfRule>
  </conditionalFormatting>
  <conditionalFormatting sqref="D193:E193">
    <cfRule type="expression" dxfId="48" priority="544" stopIfTrue="1">
      <formula>$L194="H"</formula>
    </cfRule>
  </conditionalFormatting>
  <conditionalFormatting sqref="C199 E199:H199">
    <cfRule type="expression" dxfId="47" priority="6" stopIfTrue="1">
      <formula>$L199="H"</formula>
    </cfRule>
  </conditionalFormatting>
  <conditionalFormatting sqref="C202">
    <cfRule type="expression" dxfId="46" priority="5" stopIfTrue="1">
      <formula>$L203="H"</formula>
    </cfRule>
  </conditionalFormatting>
  <conditionalFormatting sqref="C204">
    <cfRule type="expression" dxfId="45" priority="4" stopIfTrue="1">
      <formula>$L205="H"</formula>
    </cfRule>
  </conditionalFormatting>
  <conditionalFormatting sqref="C206">
    <cfRule type="expression" dxfId="44" priority="3" stopIfTrue="1">
      <formula>$L207="H"</formula>
    </cfRule>
  </conditionalFormatting>
  <conditionalFormatting sqref="C208">
    <cfRule type="expression" dxfId="43" priority="2" stopIfTrue="1">
      <formula>$L209="H"</formula>
    </cfRule>
  </conditionalFormatting>
  <conditionalFormatting sqref="D9:E9">
    <cfRule type="expression" dxfId="0" priority="1" stopIfTrue="1">
      <formula>$L1048387="H"</formula>
    </cfRule>
  </conditionalFormatting>
  <dataValidations count="5">
    <dataValidation type="list" allowBlank="1" showInputMessage="1" showErrorMessage="1" sqref="G17">
      <formula1>OrgTypes</formula1>
    </dataValidation>
    <dataValidation type="list" allowBlank="1" showInputMessage="1" showErrorMessage="1" sqref="F17">
      <formula1>l_LabelsCountries</formula1>
    </dataValidation>
    <dataValidation type="list" allowBlank="1" showInputMessage="1" showErrorMessage="1" sqref="D116:D119 D123:D126 D108:D112 D135:D179">
      <formula1>"o,þ"</formula1>
    </dataValidation>
    <dataValidation type="list" allowBlank="1" showInputMessage="1" showErrorMessage="1" sqref="P120 P127 P180 P10 P20 P27 P33 P29 P35 P37 P40 P42 P50 P113 P192:P193 P195:P196 P201 P203 P205 P207 P209 P198:P199">
      <formula1>l_TypesOfFields</formula1>
    </dataValidation>
    <dataValidation type="list" allowBlank="1" showInputMessage="1" showErrorMessage="1" sqref="G9 G19 G26 G28 G32 G34 G36 G39 G191 G194 G208 G200 G202 G204 G206 G197">
      <formula1>l_YesNo</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0"/>
  <sheetViews>
    <sheetView workbookViewId="0">
      <selection activeCell="D2" sqref="D2"/>
    </sheetView>
  </sheetViews>
  <sheetFormatPr defaultRowHeight="10.199999999999999" x14ac:dyDescent="0.2"/>
  <cols>
    <col min="1" max="1" width="28.6640625" style="28" bestFit="1" customWidth="1"/>
    <col min="2" max="2" width="7" style="28" bestFit="1" customWidth="1"/>
    <col min="3" max="3" width="26.5546875" style="28" bestFit="1" customWidth="1"/>
    <col min="4" max="4" width="76.88671875" style="28" bestFit="1" customWidth="1"/>
    <col min="5" max="5" width="25.88671875" style="28" bestFit="1" customWidth="1"/>
    <col min="6" max="6" width="7" style="28" bestFit="1" customWidth="1"/>
    <col min="7" max="7" width="1.21875" style="29" bestFit="1" customWidth="1"/>
    <col min="8" max="8" width="7.109375" style="28" bestFit="1" customWidth="1"/>
    <col min="9" max="9" width="1.21875" style="29" bestFit="1" customWidth="1"/>
    <col min="10" max="10" width="17.109375" style="28" bestFit="1" customWidth="1"/>
    <col min="11" max="11" width="1.21875" style="29" bestFit="1" customWidth="1"/>
    <col min="12" max="12" width="31.77734375" style="28" bestFit="1" customWidth="1"/>
    <col min="13" max="13" width="31.77734375" style="28" customWidth="1"/>
    <col min="14" max="14" width="1.21875" style="29" bestFit="1" customWidth="1"/>
    <col min="15" max="15" width="12.77734375" style="74" bestFit="1" customWidth="1"/>
    <col min="16" max="16" width="55.109375" style="74" bestFit="1" customWidth="1"/>
    <col min="17" max="17" width="1.21875" style="29" bestFit="1" customWidth="1"/>
    <col min="18" max="18" width="7" style="28" bestFit="1" customWidth="1"/>
    <col min="19" max="19" width="5.5546875" style="28" bestFit="1" customWidth="1"/>
    <col min="20" max="20" width="29.109375" style="28" bestFit="1" customWidth="1"/>
    <col min="21" max="21" width="32.6640625" style="28" bestFit="1" customWidth="1"/>
    <col min="22" max="22" width="1.21875" style="29" bestFit="1" customWidth="1"/>
    <col min="23" max="23" width="40.109375" style="28" bestFit="1" customWidth="1"/>
    <col min="24" max="24" width="1.21875" style="29" bestFit="1" customWidth="1"/>
    <col min="25" max="25" width="31.21875" style="28" bestFit="1" customWidth="1"/>
    <col min="26" max="26" width="1.21875" style="29" bestFit="1" customWidth="1"/>
    <col min="27" max="27" width="8.88671875" style="28"/>
    <col min="28" max="28" width="1.21875" style="29" bestFit="1" customWidth="1"/>
    <col min="29" max="16384" width="8.88671875" style="28"/>
  </cols>
  <sheetData>
    <row r="1" spans="1:28" x14ac:dyDescent="0.2">
      <c r="D1" s="28" t="s">
        <v>1016</v>
      </c>
      <c r="G1" s="29" t="s">
        <v>4</v>
      </c>
      <c r="H1" s="30">
        <f>COUNTIF($E:$E,H2)</f>
        <v>2</v>
      </c>
      <c r="I1" s="29" t="s">
        <v>4</v>
      </c>
      <c r="J1" s="28" t="s">
        <v>3</v>
      </c>
      <c r="K1" s="29" t="s">
        <v>4</v>
      </c>
      <c r="N1" s="29" t="s">
        <v>4</v>
      </c>
      <c r="Q1" s="29" t="s">
        <v>4</v>
      </c>
      <c r="V1" s="29" t="s">
        <v>4</v>
      </c>
      <c r="W1" s="30">
        <f>COUNTIF($E:$E,W2)</f>
        <v>3</v>
      </c>
      <c r="X1" s="29" t="s">
        <v>4</v>
      </c>
      <c r="Y1" s="30">
        <f>COUNTIF($E:$E,Y2)</f>
        <v>38</v>
      </c>
      <c r="Z1" s="29" t="s">
        <v>4</v>
      </c>
      <c r="AB1" s="29" t="s">
        <v>4</v>
      </c>
    </row>
    <row r="2" spans="1:28" x14ac:dyDescent="0.2">
      <c r="H2" s="30" t="s">
        <v>891</v>
      </c>
      <c r="J2" s="31" t="s">
        <v>10</v>
      </c>
      <c r="K2" s="29" t="s">
        <v>4</v>
      </c>
      <c r="L2" s="31" t="s">
        <v>11</v>
      </c>
      <c r="M2" s="31"/>
      <c r="O2" s="74" t="s">
        <v>903</v>
      </c>
      <c r="R2" s="28" t="s">
        <v>21</v>
      </c>
      <c r="W2" s="30" t="s">
        <v>78</v>
      </c>
      <c r="Y2" s="28" t="s">
        <v>815</v>
      </c>
      <c r="AA2" s="28" t="s">
        <v>893</v>
      </c>
    </row>
    <row r="3" spans="1:28" x14ac:dyDescent="0.2">
      <c r="A3" s="32" t="s">
        <v>81</v>
      </c>
      <c r="B3" s="28" t="s">
        <v>1</v>
      </c>
      <c r="C3" s="28" t="s">
        <v>22</v>
      </c>
      <c r="D3" s="28" t="s">
        <v>2</v>
      </c>
      <c r="E3" s="28" t="s">
        <v>62</v>
      </c>
      <c r="F3" s="28" t="s">
        <v>82</v>
      </c>
      <c r="H3" s="28" t="s">
        <v>2</v>
      </c>
      <c r="J3" s="33" t="s">
        <v>2</v>
      </c>
      <c r="L3" s="33" t="s">
        <v>2</v>
      </c>
      <c r="M3" s="33" t="s">
        <v>898</v>
      </c>
      <c r="O3" s="28" t="s">
        <v>906</v>
      </c>
      <c r="P3" s="28" t="s">
        <v>902</v>
      </c>
      <c r="R3" s="34" t="s">
        <v>1</v>
      </c>
      <c r="S3" s="34" t="s">
        <v>79</v>
      </c>
      <c r="T3" s="34" t="s">
        <v>23</v>
      </c>
      <c r="U3" s="34" t="s">
        <v>605</v>
      </c>
      <c r="W3" s="28" t="s">
        <v>2</v>
      </c>
      <c r="Y3" s="28" t="s">
        <v>2</v>
      </c>
      <c r="AA3" s="28" t="s">
        <v>2</v>
      </c>
    </row>
    <row r="4" spans="1:28" x14ac:dyDescent="0.2">
      <c r="A4" s="32" t="str">
        <f>t_CCM2[[#This Row],[FieldUsed]]&amp;"_"&amp;t_CCM2[[#This Row],[Index]]</f>
        <v>CoveredRegion_1</v>
      </c>
      <c r="D4" s="28" t="s">
        <v>58</v>
      </c>
      <c r="E4" s="28" t="s">
        <v>78</v>
      </c>
      <c r="F4" s="28">
        <v>1</v>
      </c>
      <c r="H4" s="28" t="str">
        <f>IF(ROW(H4)-ROW(l_CoveredRegion[[#Headers],[Value]])&gt;H$1,"",VLOOKUP(H$2&amp;"_"&amp;ROW(H4)-ROW(l_CoveredRegion[[#Headers],[Value]]),t_CCM2[#All],4,0))</f>
        <v>Yes</v>
      </c>
      <c r="J4" s="35" t="s">
        <v>911</v>
      </c>
      <c r="L4" s="35" t="s">
        <v>911</v>
      </c>
      <c r="M4" s="36"/>
      <c r="O4" s="28" t="s">
        <v>899</v>
      </c>
      <c r="P4" s="28" t="s">
        <v>907</v>
      </c>
      <c r="R4" s="35">
        <v>20000822</v>
      </c>
      <c r="S4" s="35" t="s">
        <v>95</v>
      </c>
      <c r="T4" s="35" t="s">
        <v>96</v>
      </c>
      <c r="U4" s="36" t="str">
        <f>t_Countries[[#This Row],[Name]]&amp;" (" &amp; t_Countries[[#This Row],[ISO]] &amp; ")"</f>
        <v>Afghanistan (AF)</v>
      </c>
      <c r="W4" s="28" t="str">
        <f>IF(ROW(W4)-ROW(l_CoveredRegion[[#Headers],[Value]])&gt;W$1,"",VLOOKUP(W$2&amp;"_"&amp;ROW(W4)-ROW(l_CoveredRegion[[#Headers],[Value]]),t_CCM2[#All],4,0))</f>
        <v>Western Balkans</v>
      </c>
      <c r="Y4" s="28" t="str">
        <f>IF(ROW(Y4)-ROW(l_CoveredRegion[[#Headers],[Value]])&gt;Y$1,"",VLOOKUP(Y$2&amp;"_"&amp;ROW(Y4)-ROW(l_CoveredRegion[[#Headers],[Value]]),t_CCM2[#All],4,0))</f>
        <v>Accreditation, certification or qualification body</v>
      </c>
      <c r="AA4" s="28" t="s">
        <v>897</v>
      </c>
    </row>
    <row r="5" spans="1:28" x14ac:dyDescent="0.2">
      <c r="A5" s="32" t="str">
        <f>t_CCM2[[#This Row],[FieldUsed]]&amp;"_"&amp;t_CCM2[[#This Row],[Index]]</f>
        <v>CoveredRegion_2</v>
      </c>
      <c r="D5" s="28" t="s">
        <v>59</v>
      </c>
      <c r="E5" s="28" t="s">
        <v>78</v>
      </c>
      <c r="F5" s="28">
        <v>2</v>
      </c>
      <c r="H5" s="28" t="str">
        <f>IF(ROW(H5)-ROW(l_CoveredRegion[[#Headers],[Value]])&gt;H$1,"",VLOOKUP(H$2&amp;"_"&amp;ROW(H5)-ROW(l_CoveredRegion[[#Headers],[Value]]),t_CCM2[#All],4,0))</f>
        <v>No</v>
      </c>
      <c r="O5" s="28" t="s">
        <v>900</v>
      </c>
      <c r="P5" s="28" t="s">
        <v>904</v>
      </c>
      <c r="R5" s="35">
        <v>31041505</v>
      </c>
      <c r="S5" s="35" t="s">
        <v>575</v>
      </c>
      <c r="T5" s="35" t="s">
        <v>576</v>
      </c>
      <c r="U5" s="36" t="str">
        <f>t_Countries[[#This Row],[Name]]&amp;" (" &amp; t_Countries[[#This Row],[ISO]] &amp; ")"</f>
        <v>Åland islands (AX)</v>
      </c>
      <c r="W5" s="28" t="str">
        <f>IF(ROW(W5)-ROW(l_CoveredRegion[[#Headers],[Value]])&gt;W$1,"",VLOOKUP(W$2&amp;"_"&amp;ROW(W5)-ROW(l_CoveredRegion[[#Headers],[Value]]),t_CCM2[#All],4,0))</f>
        <v>Southern Medditeranean</v>
      </c>
      <c r="Y5" s="28" t="str">
        <f>IF(ROW(Y5)-ROW(l_CoveredRegion[[#Headers],[Value]])&gt;Y$1,"",VLOOKUP(Y$2&amp;"_"&amp;ROW(Y5)-ROW(l_CoveredRegion[[#Headers],[Value]]),t_CCM2[#All],4,0))</f>
        <v>Associations of Higher Education Institutions</v>
      </c>
      <c r="AA5" s="28" t="s">
        <v>894</v>
      </c>
    </row>
    <row r="6" spans="1:28" x14ac:dyDescent="0.2">
      <c r="A6" s="32" t="str">
        <f>t_CCM2[[#This Row],[FieldUsed]]&amp;"_"&amp;t_CCM2[[#This Row],[Index]]</f>
        <v>CoveredRegion_3</v>
      </c>
      <c r="D6" s="28" t="s">
        <v>60</v>
      </c>
      <c r="E6" s="28" t="s">
        <v>78</v>
      </c>
      <c r="F6" s="28">
        <v>3</v>
      </c>
      <c r="O6" s="28" t="s">
        <v>901</v>
      </c>
      <c r="P6" s="28" t="s">
        <v>905</v>
      </c>
      <c r="R6" s="35">
        <v>20000825</v>
      </c>
      <c r="S6" s="35" t="s">
        <v>101</v>
      </c>
      <c r="T6" s="35" t="s">
        <v>102</v>
      </c>
      <c r="U6" s="36" t="str">
        <f>t_Countries[[#This Row],[Name]]&amp;" (" &amp; t_Countries[[#This Row],[ISO]] &amp; ")"</f>
        <v>Albania (AL)</v>
      </c>
      <c r="W6" s="28" t="str">
        <f>IF(ROW(W6)-ROW(l_CoveredRegion[[#Headers],[Value]])&gt;W$1,"",VLOOKUP(W$2&amp;"_"&amp;ROW(W6)-ROW(l_CoveredRegion[[#Headers],[Value]]),t_CCM2[#All],4,0))</f>
        <v>Both Western Balkans and Southern Medditeranean regions</v>
      </c>
      <c r="Y6" s="28" t="str">
        <f>IF(ROW(Y6)-ROW(l_CoveredRegion[[#Headers],[Value]])&gt;Y$1,"",VLOOKUP(Y$2&amp;"_"&amp;ROW(Y6)-ROW(l_CoveredRegion[[#Headers],[Value]]),t_CCM2[#All],4,0))</f>
        <v>Associations of Rectors of Higher Education Institutions/ Higher Education Institution Rector Conferences</v>
      </c>
      <c r="AA6" s="28" t="s">
        <v>57</v>
      </c>
    </row>
    <row r="7" spans="1:28" x14ac:dyDescent="0.2">
      <c r="A7" s="37" t="str">
        <f>t_CCM2[[#This Row],[FieldUsed]]&amp;"_"&amp;t_CCM2[[#This Row],[Index]]</f>
        <v>COMMON SIGNALETIC_</v>
      </c>
      <c r="B7" s="38"/>
      <c r="C7" s="38" t="s">
        <v>890</v>
      </c>
      <c r="D7" s="38" t="s">
        <v>890</v>
      </c>
      <c r="E7" s="38" t="s">
        <v>890</v>
      </c>
      <c r="F7" s="38"/>
      <c r="R7" s="35">
        <v>20000878</v>
      </c>
      <c r="S7" s="35" t="s">
        <v>205</v>
      </c>
      <c r="T7" s="35" t="s">
        <v>206</v>
      </c>
      <c r="U7" s="36" t="str">
        <f>t_Countries[[#This Row],[Name]]&amp;" (" &amp; t_Countries[[#This Row],[ISO]] &amp; ")"</f>
        <v>Algeria (DZ)</v>
      </c>
      <c r="Y7" s="28" t="str">
        <f>IF(ROW(Y7)-ROW(l_CoveredRegion[[#Headers],[Value]])&gt;Y$1,"",VLOOKUP(Y$2&amp;"_"&amp;ROW(Y7)-ROW(l_CoveredRegion[[#Headers],[Value]]),t_CCM2[#All],4,0))</f>
        <v>Counselling body</v>
      </c>
      <c r="AA7" s="28" t="s">
        <v>56</v>
      </c>
    </row>
    <row r="8" spans="1:28" x14ac:dyDescent="0.2">
      <c r="A8" s="32" t="str">
        <f>t_CCM2[[#This Row],[FieldUsed]]&amp;"_"&amp;t_CCM2[[#This Row],[Index]]</f>
        <v>YesNo_1</v>
      </c>
      <c r="B8" s="28">
        <v>20000271</v>
      </c>
      <c r="C8" s="28" t="s">
        <v>55</v>
      </c>
      <c r="D8" s="28" t="s">
        <v>5</v>
      </c>
      <c r="E8" s="28" t="s">
        <v>891</v>
      </c>
      <c r="F8" s="28">
        <v>1</v>
      </c>
      <c r="R8" s="35">
        <v>20000831</v>
      </c>
      <c r="S8" s="35" t="s">
        <v>113</v>
      </c>
      <c r="T8" s="35" t="s">
        <v>114</v>
      </c>
      <c r="U8" s="36" t="str">
        <f>t_Countries[[#This Row],[Name]]&amp;" (" &amp; t_Countries[[#This Row],[ISO]] &amp; ")"</f>
        <v>American Samoa (AS)</v>
      </c>
      <c r="Y8" s="28" t="str">
        <f>IF(ROW(Y8)-ROW(l_CoveredRegion[[#Headers],[Value]])&gt;Y$1,"",VLOOKUP(Y$2&amp;"_"&amp;ROW(Y8)-ROW(l_CoveredRegion[[#Headers],[Value]]),t_CCM2[#All],4,0))</f>
        <v>European grouping of territorial cooperation</v>
      </c>
      <c r="AA8" s="28" t="s">
        <v>896</v>
      </c>
    </row>
    <row r="9" spans="1:28" x14ac:dyDescent="0.2">
      <c r="A9" s="32" t="str">
        <f>t_CCM2[[#This Row],[FieldUsed]]&amp;"_"&amp;t_CCM2[[#This Row],[Index]]</f>
        <v>YesNo_2</v>
      </c>
      <c r="B9" s="28">
        <v>20000272</v>
      </c>
      <c r="C9" s="28" t="s">
        <v>606</v>
      </c>
      <c r="D9" s="28" t="s">
        <v>6</v>
      </c>
      <c r="E9" s="28" t="s">
        <v>891</v>
      </c>
      <c r="F9" s="28">
        <v>2</v>
      </c>
      <c r="R9" s="35">
        <v>20000820</v>
      </c>
      <c r="S9" s="35" t="s">
        <v>91</v>
      </c>
      <c r="T9" s="35" t="s">
        <v>92</v>
      </c>
      <c r="U9" s="36" t="str">
        <f>t_Countries[[#This Row],[Name]]&amp;" (" &amp; t_Countries[[#This Row],[ISO]] &amp; ")"</f>
        <v>Andorra (AD)</v>
      </c>
      <c r="Y9" s="28" t="str">
        <f>IF(ROW(Y9)-ROW(l_CoveredRegion[[#Headers],[Value]])&gt;Y$1,"",VLOOKUP(Y$2&amp;"_"&amp;ROW(Y9)-ROW(l_CoveredRegion[[#Headers],[Value]]),t_CCM2[#All],4,0))</f>
        <v>European non-governmental organisation (ENGO) exclusively dedicated to youth</v>
      </c>
      <c r="AA9" s="28" t="s">
        <v>895</v>
      </c>
    </row>
    <row r="10" spans="1:28" x14ac:dyDescent="0.2">
      <c r="A10" s="37" t="str">
        <f>t_CCM2[[#This Row],[FieldUsed]]&amp;"_"&amp;t_CCM2[[#This Row],[Index]]</f>
        <v>ORGANISATION TYPES_</v>
      </c>
      <c r="B10" s="38"/>
      <c r="C10" s="38" t="s">
        <v>889</v>
      </c>
      <c r="D10" s="38" t="s">
        <v>889</v>
      </c>
      <c r="E10" s="38" t="s">
        <v>889</v>
      </c>
      <c r="F10" s="38"/>
      <c r="R10" s="35">
        <v>20000828</v>
      </c>
      <c r="S10" s="35" t="s">
        <v>107</v>
      </c>
      <c r="T10" s="35" t="s">
        <v>108</v>
      </c>
      <c r="U10" s="36" t="str">
        <f>t_Countries[[#This Row],[Name]]&amp;" (" &amp; t_Countries[[#This Row],[ISO]] &amp; ")"</f>
        <v>Angola (AO)</v>
      </c>
      <c r="Y10" s="28" t="str">
        <f>IF(ROW(Y10)-ROW(l_CoveredRegion[[#Headers],[Value]])&gt;Y$1,"",VLOOKUP(Y$2&amp;"_"&amp;ROW(Y10)-ROW(l_CoveredRegion[[#Headers],[Value]]),t_CCM2[#All],4,0))</f>
        <v>European non-governmental organisation (ENGO) having a broader scope but including a section dedicated to youth</v>
      </c>
      <c r="AA10" s="28" t="s">
        <v>892</v>
      </c>
    </row>
    <row r="11" spans="1:28" x14ac:dyDescent="0.2">
      <c r="A11" s="32" t="str">
        <f>t_CCM2[[#This Row],[FieldUsed]]&amp;"_"&amp;t_CCM2[[#This Row],[Index]]</f>
        <v>ProgSpecificOrgType_CREA2027_1</v>
      </c>
      <c r="B11" s="28">
        <v>43708327</v>
      </c>
      <c r="C11" s="28" t="s">
        <v>695</v>
      </c>
      <c r="D11" s="28" t="s">
        <v>696</v>
      </c>
      <c r="E11" s="28" t="s">
        <v>697</v>
      </c>
      <c r="F11" s="28">
        <v>1</v>
      </c>
      <c r="R11" s="35">
        <v>20000824</v>
      </c>
      <c r="S11" s="35" t="s">
        <v>99</v>
      </c>
      <c r="T11" s="35" t="s">
        <v>100</v>
      </c>
      <c r="U11" s="36" t="str">
        <f>t_Countries[[#This Row],[Name]]&amp;" (" &amp; t_Countries[[#This Row],[ISO]] &amp; ")"</f>
        <v>Anguilla (AI)</v>
      </c>
      <c r="Y11" s="28" t="str">
        <f>IF(ROW(Y11)-ROW(l_CoveredRegion[[#Headers],[Value]])&gt;Y$1,"",VLOOKUP(Y$2&amp;"_"&amp;ROW(Y11)-ROW(l_CoveredRegion[[#Headers],[Value]]),t_CCM2[#All],4,0))</f>
        <v>European or international public body</v>
      </c>
    </row>
    <row r="12" spans="1:28" x14ac:dyDescent="0.2">
      <c r="A12" s="32" t="str">
        <f>t_CCM2[[#This Row],[FieldUsed]]&amp;"_"&amp;t_CCM2[[#This Row],[Index]]</f>
        <v>ProgSpecificOrgType_CREA2027_2</v>
      </c>
      <c r="B12" s="28">
        <v>43708228</v>
      </c>
      <c r="C12" s="28" t="s">
        <v>698</v>
      </c>
      <c r="D12" s="28" t="s">
        <v>699</v>
      </c>
      <c r="E12" s="28" t="s">
        <v>697</v>
      </c>
      <c r="F12" s="28">
        <v>2</v>
      </c>
      <c r="R12" s="36">
        <v>20000829</v>
      </c>
      <c r="S12" s="36" t="s">
        <v>109</v>
      </c>
      <c r="T12" s="36" t="s">
        <v>110</v>
      </c>
      <c r="U12" s="36" t="str">
        <f>t_Countries[[#This Row],[Name]]&amp;" (" &amp; t_Countries[[#This Row],[ISO]] &amp; ")"</f>
        <v>Antarctica (AQ)</v>
      </c>
      <c r="Y12" s="28" t="str">
        <f>IF(ROW(Y12)-ROW(l_CoveredRegion[[#Headers],[Value]])&gt;Y$1,"",VLOOKUP(Y$2&amp;"_"&amp;ROW(Y12)-ROW(l_CoveredRegion[[#Headers],[Value]]),t_CCM2[#All],4,0))</f>
        <v>EU-wide formal network</v>
      </c>
    </row>
    <row r="13" spans="1:28" x14ac:dyDescent="0.2">
      <c r="A13" s="32" t="str">
        <f>t_CCM2[[#This Row],[FieldUsed]]&amp;"_"&amp;t_CCM2[[#This Row],[Index]]</f>
        <v>ProgSpecificOrgType_CREA2027_3</v>
      </c>
      <c r="B13" s="28">
        <v>43708300</v>
      </c>
      <c r="C13" s="28" t="s">
        <v>700</v>
      </c>
      <c r="D13" s="28" t="s">
        <v>701</v>
      </c>
      <c r="E13" s="28" t="s">
        <v>697</v>
      </c>
      <c r="F13" s="28">
        <v>3</v>
      </c>
      <c r="R13" s="36">
        <v>20000823</v>
      </c>
      <c r="S13" s="36" t="s">
        <v>97</v>
      </c>
      <c r="T13" s="36" t="s">
        <v>98</v>
      </c>
      <c r="U13" s="36" t="str">
        <f>t_Countries[[#This Row],[Name]]&amp;" (" &amp; t_Countries[[#This Row],[ISO]] &amp; ")"</f>
        <v>Antigua and Barbuda (AG)</v>
      </c>
      <c r="Y13" s="28" t="str">
        <f>IF(ROW(Y13)-ROW(l_CoveredRegion[[#Headers],[Value]])&gt;Y$1,"",VLOOKUP(Y$2&amp;"_"&amp;ROW(Y13)-ROW(l_CoveredRegion[[#Headers],[Value]]),t_CCM2[#All],4,0))</f>
        <v>EU-wide network</v>
      </c>
    </row>
    <row r="14" spans="1:28" x14ac:dyDescent="0.2">
      <c r="A14" s="32" t="str">
        <f>t_CCM2[[#This Row],[FieldUsed]]&amp;"_"&amp;t_CCM2[[#This Row],[Index]]</f>
        <v>ProgSpecificOrgType_CREA2027_4</v>
      </c>
      <c r="B14" s="28">
        <v>43708288</v>
      </c>
      <c r="C14" s="28" t="s">
        <v>702</v>
      </c>
      <c r="D14" s="28" t="s">
        <v>703</v>
      </c>
      <c r="E14" s="28" t="s">
        <v>697</v>
      </c>
      <c r="F14" s="28">
        <v>4</v>
      </c>
      <c r="R14" s="36">
        <v>20000830</v>
      </c>
      <c r="S14" s="36" t="s">
        <v>111</v>
      </c>
      <c r="T14" s="36" t="s">
        <v>112</v>
      </c>
      <c r="U14" s="36" t="str">
        <f>t_Countries[[#This Row],[Name]]&amp;" (" &amp; t_Countries[[#This Row],[ISO]] &amp; ")"</f>
        <v>Argentina (AR)</v>
      </c>
      <c r="Y14" s="28" t="str">
        <f>IF(ROW(Y14)-ROW(l_CoveredRegion[[#Headers],[Value]])&gt;Y$1,"",VLOOKUP(Y$2&amp;"_"&amp;ROW(Y14)-ROW(l_CoveredRegion[[#Headers],[Value]]),t_CCM2[#All],4,0))</f>
        <v>Foundation</v>
      </c>
    </row>
    <row r="15" spans="1:28" x14ac:dyDescent="0.2">
      <c r="A15" s="32" t="str">
        <f>t_CCM2[[#This Row],[FieldUsed]]&amp;"_"&amp;t_CCM2[[#This Row],[Index]]</f>
        <v>ProgSpecificOrgType_CREA2027_5</v>
      </c>
      <c r="B15" s="28">
        <v>43708234</v>
      </c>
      <c r="C15" s="28" t="s">
        <v>704</v>
      </c>
      <c r="D15" s="28" t="s">
        <v>705</v>
      </c>
      <c r="E15" s="28" t="s">
        <v>697</v>
      </c>
      <c r="F15" s="28">
        <v>5</v>
      </c>
      <c r="R15" s="36">
        <v>20000826</v>
      </c>
      <c r="S15" s="36" t="s">
        <v>103</v>
      </c>
      <c r="T15" s="36" t="s">
        <v>104</v>
      </c>
      <c r="U15" s="36" t="str">
        <f>t_Countries[[#This Row],[Name]]&amp;" (" &amp; t_Countries[[#This Row],[ISO]] &amp; ")"</f>
        <v>Armenia (AM)</v>
      </c>
      <c r="Y15" s="28" t="str">
        <f>IF(ROW(Y15)-ROW(l_CoveredRegion[[#Headers],[Value]])&gt;Y$1,"",VLOOKUP(Y$2&amp;"_"&amp;ROW(Y15)-ROW(l_CoveredRegion[[#Headers],[Value]]),t_CCM2[#All],4,0))</f>
        <v>Group of young people active in youth work</v>
      </c>
    </row>
    <row r="16" spans="1:28" x14ac:dyDescent="0.2">
      <c r="A16" s="32" t="str">
        <f>t_CCM2[[#This Row],[FieldUsed]]&amp;"_"&amp;t_CCM2[[#This Row],[Index]]</f>
        <v>ProgSpecificOrgType_CREA2027_6</v>
      </c>
      <c r="B16" s="28">
        <v>43708303</v>
      </c>
      <c r="C16" s="28" t="s">
        <v>706</v>
      </c>
      <c r="D16" s="28" t="s">
        <v>705</v>
      </c>
      <c r="E16" s="28" t="s">
        <v>697</v>
      </c>
      <c r="F16" s="28">
        <v>6</v>
      </c>
      <c r="R16" s="36">
        <v>20000834</v>
      </c>
      <c r="S16" s="36" t="s">
        <v>119</v>
      </c>
      <c r="T16" s="36" t="s">
        <v>120</v>
      </c>
      <c r="U16" s="36" t="str">
        <f>t_Countries[[#This Row],[Name]]&amp;" (" &amp; t_Countries[[#This Row],[ISO]] &amp; ")"</f>
        <v>Aruba (AW)</v>
      </c>
      <c r="Y16" s="28" t="str">
        <f>IF(ROW(Y16)-ROW(l_CoveredRegion[[#Headers],[Value]])&gt;Y$1,"",VLOOKUP(Y$2&amp;"_"&amp;ROW(Y16)-ROW(l_CoveredRegion[[#Headers],[Value]]),t_CCM2[#All],4,0))</f>
        <v>Higher education institution (tertiary level)</v>
      </c>
    </row>
    <row r="17" spans="1:25" x14ac:dyDescent="0.2">
      <c r="A17" s="32" t="str">
        <f>t_CCM2[[#This Row],[FieldUsed]]&amp;"_"&amp;t_CCM2[[#This Row],[Index]]</f>
        <v>ProgSpecificOrgType_CREA2027_7</v>
      </c>
      <c r="B17" s="28">
        <v>43708309</v>
      </c>
      <c r="C17" s="28" t="s">
        <v>707</v>
      </c>
      <c r="D17" s="28" t="s">
        <v>708</v>
      </c>
      <c r="E17" s="28" t="s">
        <v>697</v>
      </c>
      <c r="F17" s="28">
        <v>7</v>
      </c>
      <c r="R17" s="36">
        <v>20000833</v>
      </c>
      <c r="S17" s="36" t="s">
        <v>117</v>
      </c>
      <c r="T17" s="36" t="s">
        <v>118</v>
      </c>
      <c r="U17" s="36" t="str">
        <f>t_Countries[[#This Row],[Name]]&amp;" (" &amp; t_Countries[[#This Row],[ISO]] &amp; ")"</f>
        <v>Australia (AU)</v>
      </c>
      <c r="Y17" s="28" t="str">
        <f>IF(ROW(Y17)-ROW(l_CoveredRegion[[#Headers],[Value]])&gt;Y$1,"",VLOOKUP(Y$2&amp;"_"&amp;ROW(Y17)-ROW(l_CoveredRegion[[#Headers],[Value]]),t_CCM2[#All],4,0))</f>
        <v>Large enterprise</v>
      </c>
    </row>
    <row r="18" spans="1:25" x14ac:dyDescent="0.2">
      <c r="A18" s="32" t="str">
        <f>t_CCM2[[#This Row],[FieldUsed]]&amp;"_"&amp;t_CCM2[[#This Row],[Index]]</f>
        <v>ProgSpecificOrgType_CREA2027_8</v>
      </c>
      <c r="B18" s="28">
        <v>43708198</v>
      </c>
      <c r="C18" s="28" t="s">
        <v>709</v>
      </c>
      <c r="D18" s="28" t="s">
        <v>710</v>
      </c>
      <c r="E18" s="28" t="s">
        <v>697</v>
      </c>
      <c r="F18" s="28">
        <v>8</v>
      </c>
      <c r="R18" s="36">
        <v>20000832</v>
      </c>
      <c r="S18" s="36" t="s">
        <v>115</v>
      </c>
      <c r="T18" s="36" t="s">
        <v>116</v>
      </c>
      <c r="U18" s="36" t="str">
        <f>t_Countries[[#This Row],[Name]]&amp;" (" &amp; t_Countries[[#This Row],[ISO]] &amp; ")"</f>
        <v>Austria (AT)</v>
      </c>
      <c r="Y18" s="28" t="str">
        <f>IF(ROW(Y18)-ROW(l_CoveredRegion[[#Headers],[Value]])&gt;Y$1,"",VLOOKUP(Y$2&amp;"_"&amp;ROW(Y18)-ROW(l_CoveredRegion[[#Headers],[Value]]),t_CCM2[#All],4,0))</f>
        <v>Local Public body</v>
      </c>
    </row>
    <row r="19" spans="1:25" x14ac:dyDescent="0.2">
      <c r="A19" s="32" t="str">
        <f>t_CCM2[[#This Row],[FieldUsed]]&amp;"_"&amp;t_CCM2[[#This Row],[Index]]</f>
        <v>ProgSpecificOrgType_CREA2027_9</v>
      </c>
      <c r="B19" s="28">
        <v>43708243</v>
      </c>
      <c r="C19" s="28" t="s">
        <v>711</v>
      </c>
      <c r="D19" s="28" t="s">
        <v>712</v>
      </c>
      <c r="E19" s="28" t="s">
        <v>697</v>
      </c>
      <c r="F19" s="28">
        <v>9</v>
      </c>
      <c r="R19" s="36">
        <v>20000835</v>
      </c>
      <c r="S19" s="36" t="s">
        <v>121</v>
      </c>
      <c r="T19" s="36" t="s">
        <v>122</v>
      </c>
      <c r="U19" s="36" t="str">
        <f>t_Countries[[#This Row],[Name]]&amp;" (" &amp; t_Countries[[#This Row],[ISO]] &amp; ")"</f>
        <v>Azerbaijan (AZ)</v>
      </c>
      <c r="Y19" s="28" t="str">
        <f>IF(ROW(Y19)-ROW(l_CoveredRegion[[#Headers],[Value]])&gt;Y$1,"",VLOOKUP(Y$2&amp;"_"&amp;ROW(Y19)-ROW(l_CoveredRegion[[#Headers],[Value]]),t_CCM2[#All],4,0))</f>
        <v>National Public body</v>
      </c>
    </row>
    <row r="20" spans="1:25" x14ac:dyDescent="0.2">
      <c r="A20" s="32" t="str">
        <f>t_CCM2[[#This Row],[FieldUsed]]&amp;"_"&amp;t_CCM2[[#This Row],[Index]]</f>
        <v>ProgSpecificOrgType_CREA2027_10</v>
      </c>
      <c r="B20" s="28">
        <v>43708195</v>
      </c>
      <c r="C20" s="28" t="s">
        <v>713</v>
      </c>
      <c r="D20" s="28" t="s">
        <v>714</v>
      </c>
      <c r="E20" s="28" t="s">
        <v>697</v>
      </c>
      <c r="F20" s="28">
        <v>10</v>
      </c>
      <c r="R20" s="36">
        <v>31069908</v>
      </c>
      <c r="S20" s="36" t="s">
        <v>597</v>
      </c>
      <c r="T20" s="36" t="s">
        <v>598</v>
      </c>
      <c r="U20" s="36" t="str">
        <f>t_Countries[[#This Row],[Name]]&amp;" (" &amp; t_Countries[[#This Row],[ISO]] &amp; ")"</f>
        <v>Azores (X2)</v>
      </c>
      <c r="Y20" s="28" t="str">
        <f>IF(ROW(Y20)-ROW(l_CoveredRegion[[#Headers],[Value]])&gt;Y$1,"",VLOOKUP(Y$2&amp;"_"&amp;ROW(Y20)-ROW(l_CoveredRegion[[#Headers],[Value]]),t_CCM2[#All],4,0))</f>
        <v>National Youth Council</v>
      </c>
    </row>
    <row r="21" spans="1:25" x14ac:dyDescent="0.2">
      <c r="A21" s="32" t="str">
        <f>t_CCM2[[#This Row],[FieldUsed]]&amp;"_"&amp;t_CCM2[[#This Row],[Index]]</f>
        <v>ProgSpecificOrgType_CREA2027_11</v>
      </c>
      <c r="B21" s="28">
        <v>43708321</v>
      </c>
      <c r="C21" s="28" t="s">
        <v>715</v>
      </c>
      <c r="D21" s="28" t="s">
        <v>641</v>
      </c>
      <c r="E21" s="28" t="s">
        <v>697</v>
      </c>
      <c r="F21" s="28">
        <v>11</v>
      </c>
      <c r="R21" s="36">
        <v>20000849</v>
      </c>
      <c r="S21" s="36" t="s">
        <v>148</v>
      </c>
      <c r="T21" s="36" t="s">
        <v>149</v>
      </c>
      <c r="U21" s="36" t="str">
        <f>t_Countries[[#This Row],[Name]]&amp;" (" &amp; t_Countries[[#This Row],[ISO]] &amp; ")"</f>
        <v>Bahamas (BS)</v>
      </c>
      <c r="Y21" s="28" t="str">
        <f>IF(ROW(Y21)-ROW(l_CoveredRegion[[#Headers],[Value]])&gt;Y$1,"",VLOOKUP(Y$2&amp;"_"&amp;ROW(Y21)-ROW(l_CoveredRegion[[#Headers],[Value]]),t_CCM2[#All],4,0))</f>
        <v>Non-governmental organisation/association</v>
      </c>
    </row>
    <row r="22" spans="1:25" x14ac:dyDescent="0.2">
      <c r="A22" s="32" t="str">
        <f>t_CCM2[[#This Row],[FieldUsed]]&amp;"_"&amp;t_CCM2[[#This Row],[Index]]</f>
        <v>ProgSpecificOrgType_CREA2027_12</v>
      </c>
      <c r="B22" s="28">
        <v>43708189</v>
      </c>
      <c r="C22" s="28" t="s">
        <v>716</v>
      </c>
      <c r="D22" s="28" t="s">
        <v>717</v>
      </c>
      <c r="E22" s="28" t="s">
        <v>697</v>
      </c>
      <c r="F22" s="28">
        <v>12</v>
      </c>
      <c r="R22" s="36">
        <v>20000842</v>
      </c>
      <c r="S22" s="36" t="s">
        <v>134</v>
      </c>
      <c r="T22" s="36" t="s">
        <v>135</v>
      </c>
      <c r="U22" s="36" t="str">
        <f>t_Countries[[#This Row],[Name]]&amp;" (" &amp; t_Countries[[#This Row],[ISO]] &amp; ")"</f>
        <v>Bahrain (BH)</v>
      </c>
      <c r="Y22" s="28" t="str">
        <f>IF(ROW(Y22)-ROW(l_CoveredRegion[[#Headers],[Value]])&gt;Y$1,"",VLOOKUP(Y$2&amp;"_"&amp;ROW(Y22)-ROW(l_CoveredRegion[[#Headers],[Value]]),t_CCM2[#All],4,0))</f>
        <v>Organisation or association representing (parts of) the sport sector</v>
      </c>
    </row>
    <row r="23" spans="1:25" x14ac:dyDescent="0.2">
      <c r="A23" s="32" t="str">
        <f>t_CCM2[[#This Row],[FieldUsed]]&amp;"_"&amp;t_CCM2[[#This Row],[Index]]</f>
        <v>ProgSpecificOrgType_CREA2027_13</v>
      </c>
      <c r="B23" s="28">
        <v>43708261</v>
      </c>
      <c r="C23" s="28" t="s">
        <v>718</v>
      </c>
      <c r="D23" s="28" t="s">
        <v>719</v>
      </c>
      <c r="E23" s="28" t="s">
        <v>697</v>
      </c>
      <c r="F23" s="28">
        <v>13</v>
      </c>
      <c r="R23" s="36">
        <v>20000838</v>
      </c>
      <c r="S23" s="36" t="s">
        <v>127</v>
      </c>
      <c r="T23" s="36" t="s">
        <v>128</v>
      </c>
      <c r="U23" s="36" t="str">
        <f>t_Countries[[#This Row],[Name]]&amp;" (" &amp; t_Countries[[#This Row],[ISO]] &amp; ")"</f>
        <v>Bangladesh (BD)</v>
      </c>
      <c r="Y23" s="28" t="str">
        <f>IF(ROW(Y23)-ROW(l_CoveredRegion[[#Headers],[Value]])&gt;Y$1,"",VLOOKUP(Y$2&amp;"_"&amp;ROW(Y23)-ROW(l_CoveredRegion[[#Headers],[Value]]),t_CCM2[#All],4,0))</f>
        <v>Other associations active in Education and Training</v>
      </c>
    </row>
    <row r="24" spans="1:25" x14ac:dyDescent="0.2">
      <c r="A24" s="32" t="str">
        <f>t_CCM2[[#This Row],[FieldUsed]]&amp;"_"&amp;t_CCM2[[#This Row],[Index]]</f>
        <v>ProgSpecificOrgType_CREA2027_14</v>
      </c>
      <c r="B24" s="28">
        <v>43708324</v>
      </c>
      <c r="C24" s="28" t="s">
        <v>720</v>
      </c>
      <c r="D24" s="28" t="s">
        <v>721</v>
      </c>
      <c r="E24" s="28" t="s">
        <v>697</v>
      </c>
      <c r="F24" s="28">
        <v>14</v>
      </c>
      <c r="R24" s="36">
        <v>20000837</v>
      </c>
      <c r="S24" s="36" t="s">
        <v>125</v>
      </c>
      <c r="T24" s="36" t="s">
        <v>126</v>
      </c>
      <c r="U24" s="36" t="str">
        <f>t_Countries[[#This Row],[Name]]&amp;" (" &amp; t_Countries[[#This Row],[ISO]] &amp; ")"</f>
        <v>Barbados (BB)</v>
      </c>
      <c r="Y24" s="28" t="str">
        <f>IF(ROW(Y24)-ROW(l_CoveredRegion[[#Headers],[Value]])&gt;Y$1,"",VLOOKUP(Y$2&amp;"_"&amp;ROW(Y24)-ROW(l_CoveredRegion[[#Headers],[Value]]),t_CCM2[#All],4,0))</f>
        <v>Public service provider</v>
      </c>
    </row>
    <row r="25" spans="1:25" x14ac:dyDescent="0.2">
      <c r="A25" s="32" t="str">
        <f>t_CCM2[[#This Row],[FieldUsed]]&amp;"_"&amp;t_CCM2[[#This Row],[Index]]</f>
        <v>ProgSpecificOrgType_CREA2027_15</v>
      </c>
      <c r="B25" s="28">
        <v>43708339</v>
      </c>
      <c r="C25" s="28" t="s">
        <v>722</v>
      </c>
      <c r="D25" s="28" t="s">
        <v>723</v>
      </c>
      <c r="E25" s="28" t="s">
        <v>697</v>
      </c>
      <c r="F25" s="28">
        <v>15</v>
      </c>
      <c r="R25" s="36">
        <v>20000853</v>
      </c>
      <c r="S25" s="36" t="s">
        <v>156</v>
      </c>
      <c r="T25" s="36" t="s">
        <v>157</v>
      </c>
      <c r="U25" s="36" t="str">
        <f>t_Countries[[#This Row],[Name]]&amp;" (" &amp; t_Countries[[#This Row],[ISO]] &amp; ")"</f>
        <v>Belarus (BY)</v>
      </c>
      <c r="Y25" s="28" t="str">
        <f>IF(ROW(Y25)-ROW(l_CoveredRegion[[#Headers],[Value]])&gt;Y$1,"",VLOOKUP(Y$2&amp;"_"&amp;ROW(Y25)-ROW(l_CoveredRegion[[#Headers],[Value]]),t_CCM2[#All],4,0))</f>
        <v>Regional Public body</v>
      </c>
    </row>
    <row r="26" spans="1:25" x14ac:dyDescent="0.2">
      <c r="A26" s="32" t="str">
        <f>t_CCM2[[#This Row],[FieldUsed]]&amp;"_"&amp;t_CCM2[[#This Row],[Index]]</f>
        <v>ProgSpecificOrgType_CREA2027_16</v>
      </c>
      <c r="B26" s="28">
        <v>43708345</v>
      </c>
      <c r="C26" s="28" t="s">
        <v>724</v>
      </c>
      <c r="D26" s="28" t="s">
        <v>725</v>
      </c>
      <c r="E26" s="28" t="s">
        <v>697</v>
      </c>
      <c r="F26" s="28">
        <v>16</v>
      </c>
      <c r="R26" s="36">
        <v>20000839</v>
      </c>
      <c r="S26" s="36" t="s">
        <v>29</v>
      </c>
      <c r="T26" s="36" t="s">
        <v>129</v>
      </c>
      <c r="U26" s="36" t="str">
        <f>t_Countries[[#This Row],[Name]]&amp;" (" &amp; t_Countries[[#This Row],[ISO]] &amp; ")"</f>
        <v>Belgium (BE)</v>
      </c>
      <c r="Y26" s="28" t="str">
        <f>IF(ROW(Y26)-ROW(l_CoveredRegion[[#Headers],[Value]])&gt;Y$1,"",VLOOKUP(Y$2&amp;"_"&amp;ROW(Y26)-ROW(l_CoveredRegion[[#Headers],[Value]]),t_CCM2[#All],4,0))</f>
        <v>Research Institute/Centre</v>
      </c>
    </row>
    <row r="27" spans="1:25" x14ac:dyDescent="0.2">
      <c r="A27" s="32" t="str">
        <f>t_CCM2[[#This Row],[FieldUsed]]&amp;"_"&amp;t_CCM2[[#This Row],[Index]]</f>
        <v>ProgSpecificOrgType_CREA2027_17</v>
      </c>
      <c r="B27" s="28">
        <v>43708231</v>
      </c>
      <c r="C27" s="28" t="s">
        <v>726</v>
      </c>
      <c r="D27" s="28" t="s">
        <v>727</v>
      </c>
      <c r="E27" s="28" t="s">
        <v>697</v>
      </c>
      <c r="F27" s="28">
        <v>17</v>
      </c>
      <c r="R27" s="36">
        <v>20000854</v>
      </c>
      <c r="S27" s="36" t="s">
        <v>158</v>
      </c>
      <c r="T27" s="36" t="s">
        <v>159</v>
      </c>
      <c r="U27" s="36" t="str">
        <f>t_Countries[[#This Row],[Name]]&amp;" (" &amp; t_Countries[[#This Row],[ISO]] &amp; ")"</f>
        <v>Belize (BZ)</v>
      </c>
      <c r="Y27" s="28" t="str">
        <f>IF(ROW(Y27)-ROW(l_CoveredRegion[[#Headers],[Value]])&gt;Y$1,"",VLOOKUP(Y$2&amp;"_"&amp;ROW(Y27)-ROW(l_CoveredRegion[[#Headers],[Value]]),t_CCM2[#All],4,0))</f>
        <v>School/Institute/Educational centre – Adult education</v>
      </c>
    </row>
    <row r="28" spans="1:25" x14ac:dyDescent="0.2">
      <c r="A28" s="32" t="str">
        <f>t_CCM2[[#This Row],[FieldUsed]]&amp;"_"&amp;t_CCM2[[#This Row],[Index]]</f>
        <v>ProgSpecificOrgType_CREA2027_18</v>
      </c>
      <c r="B28" s="28">
        <v>43708306</v>
      </c>
      <c r="C28" s="28" t="s">
        <v>728</v>
      </c>
      <c r="D28" s="28" t="s">
        <v>729</v>
      </c>
      <c r="E28" s="28" t="s">
        <v>697</v>
      </c>
      <c r="F28" s="28">
        <v>18</v>
      </c>
      <c r="R28" s="36">
        <v>20000844</v>
      </c>
      <c r="S28" s="36" t="s">
        <v>138</v>
      </c>
      <c r="T28" s="36" t="s">
        <v>139</v>
      </c>
      <c r="U28" s="36" t="str">
        <f>t_Countries[[#This Row],[Name]]&amp;" (" &amp; t_Countries[[#This Row],[ISO]] &amp; ")"</f>
        <v>Benin (BJ)</v>
      </c>
      <c r="Y28" s="28" t="str">
        <f>IF(ROW(Y28)-ROW(l_CoveredRegion[[#Headers],[Value]])&gt;Y$1,"",VLOOKUP(Y$2&amp;"_"&amp;ROW(Y28)-ROW(l_CoveredRegion[[#Headers],[Value]]),t_CCM2[#All],4,0))</f>
        <v>School/Institute/Educational centre – General education (pre-primary level)</v>
      </c>
    </row>
    <row r="29" spans="1:25" x14ac:dyDescent="0.2">
      <c r="A29" s="32" t="str">
        <f>t_CCM2[[#This Row],[FieldUsed]]&amp;"_"&amp;t_CCM2[[#This Row],[Index]]</f>
        <v>ProgSpecificOrgType_CREA2027_19</v>
      </c>
      <c r="B29" s="28">
        <v>43708210</v>
      </c>
      <c r="C29" s="28" t="s">
        <v>730</v>
      </c>
      <c r="D29" s="28" t="s">
        <v>731</v>
      </c>
      <c r="E29" s="28" t="s">
        <v>697</v>
      </c>
      <c r="F29" s="28">
        <v>19</v>
      </c>
      <c r="R29" s="36">
        <v>20000845</v>
      </c>
      <c r="S29" s="36" t="s">
        <v>140</v>
      </c>
      <c r="T29" s="36" t="s">
        <v>141</v>
      </c>
      <c r="U29" s="36" t="str">
        <f>t_Countries[[#This Row],[Name]]&amp;" (" &amp; t_Countries[[#This Row],[ISO]] &amp; ")"</f>
        <v>Bermuda (BM)</v>
      </c>
      <c r="Y29" s="28" t="str">
        <f>IF(ROW(Y29)-ROW(l_CoveredRegion[[#Headers],[Value]])&gt;Y$1,"",VLOOKUP(Y$2&amp;"_"&amp;ROW(Y29)-ROW(l_CoveredRegion[[#Headers],[Value]]),t_CCM2[#All],4,0))</f>
        <v>School/Institute/Educational centre – General education (primary level)</v>
      </c>
    </row>
    <row r="30" spans="1:25" x14ac:dyDescent="0.2">
      <c r="A30" s="32" t="str">
        <f>t_CCM2[[#This Row],[FieldUsed]]&amp;"_"&amp;t_CCM2[[#This Row],[Index]]</f>
        <v>ProgSpecificOrgType_CREA2027_20</v>
      </c>
      <c r="B30" s="28">
        <v>43708351</v>
      </c>
      <c r="C30" s="28" t="s">
        <v>732</v>
      </c>
      <c r="D30" s="28" t="s">
        <v>733</v>
      </c>
      <c r="E30" s="28" t="s">
        <v>697</v>
      </c>
      <c r="F30" s="28">
        <v>20</v>
      </c>
      <c r="R30" s="36">
        <v>20000850</v>
      </c>
      <c r="S30" s="36" t="s">
        <v>150</v>
      </c>
      <c r="T30" s="36" t="s">
        <v>151</v>
      </c>
      <c r="U30" s="36" t="str">
        <f>t_Countries[[#This Row],[Name]]&amp;" (" &amp; t_Countries[[#This Row],[ISO]] &amp; ")"</f>
        <v>Bhutan (BT)</v>
      </c>
      <c r="Y30" s="28" t="str">
        <f>IF(ROW(Y30)-ROW(l_CoveredRegion[[#Headers],[Value]])&gt;Y$1,"",VLOOKUP(Y$2&amp;"_"&amp;ROW(Y30)-ROW(l_CoveredRegion[[#Headers],[Value]]),t_CCM2[#All],4,0))</f>
        <v>School/Institute/Educational centre – General education (secondary level)</v>
      </c>
    </row>
    <row r="31" spans="1:25" x14ac:dyDescent="0.2">
      <c r="A31" s="32" t="str">
        <f>t_CCM2[[#This Row],[FieldUsed]]&amp;"_"&amp;t_CCM2[[#This Row],[Index]]</f>
        <v>ProgSpecificOrgType_CREA2027_21</v>
      </c>
      <c r="B31" s="28">
        <v>43708252</v>
      </c>
      <c r="C31" s="28" t="s">
        <v>734</v>
      </c>
      <c r="D31" s="28" t="s">
        <v>735</v>
      </c>
      <c r="E31" s="28" t="s">
        <v>697</v>
      </c>
      <c r="F31" s="28">
        <v>21</v>
      </c>
      <c r="R31" s="36">
        <v>20000847</v>
      </c>
      <c r="S31" s="36" t="s">
        <v>144</v>
      </c>
      <c r="T31" s="36" t="s">
        <v>145</v>
      </c>
      <c r="U31" s="36" t="str">
        <f>t_Countries[[#This Row],[Name]]&amp;" (" &amp; t_Countries[[#This Row],[ISO]] &amp; ")"</f>
        <v>Bolivia (BO)</v>
      </c>
      <c r="Y31" s="28" t="str">
        <f>IF(ROW(Y31)-ROW(l_CoveredRegion[[#Headers],[Value]])&gt;Y$1,"",VLOOKUP(Y$2&amp;"_"&amp;ROW(Y31)-ROW(l_CoveredRegion[[#Headers],[Value]]),t_CCM2[#All],4,0))</f>
        <v>School/Institute/Educational centre – Vocational Training (secondary level)</v>
      </c>
    </row>
    <row r="32" spans="1:25" x14ac:dyDescent="0.2">
      <c r="A32" s="32" t="str">
        <f>t_CCM2[[#This Row],[FieldUsed]]&amp;"_"&amp;t_CCM2[[#This Row],[Index]]</f>
        <v>ProgSpecificOrgType_CREA2027_22</v>
      </c>
      <c r="B32" s="28">
        <v>43708255</v>
      </c>
      <c r="C32" s="28" t="s">
        <v>736</v>
      </c>
      <c r="D32" s="28" t="s">
        <v>737</v>
      </c>
      <c r="E32" s="28" t="s">
        <v>697</v>
      </c>
      <c r="F32" s="28">
        <v>22</v>
      </c>
      <c r="R32" s="36">
        <v>31041507</v>
      </c>
      <c r="S32" s="36" t="s">
        <v>579</v>
      </c>
      <c r="T32" s="36" t="s">
        <v>580</v>
      </c>
      <c r="U32" s="36" t="str">
        <f>t_Countries[[#This Row],[Name]]&amp;" (" &amp; t_Countries[[#This Row],[ISO]] &amp; ")"</f>
        <v>Bonaire Sint Eustatius and Saba (BQ)</v>
      </c>
      <c r="Y32" s="28" t="str">
        <f>IF(ROW(Y32)-ROW(l_CoveredRegion[[#Headers],[Value]])&gt;Y$1,"",VLOOKUP(Y$2&amp;"_"&amp;ROW(Y32)-ROW(l_CoveredRegion[[#Headers],[Value]]),t_CCM2[#All],4,0))</f>
        <v>School/Institute/Educational centre – Vocational Training (tertiary level)</v>
      </c>
    </row>
    <row r="33" spans="1:25" x14ac:dyDescent="0.2">
      <c r="A33" s="32" t="str">
        <f>t_CCM2[[#This Row],[FieldUsed]]&amp;"_"&amp;t_CCM2[[#This Row],[Index]]</f>
        <v>ProgSpecificOrgType_CREA2027_23</v>
      </c>
      <c r="B33" s="28">
        <v>43708258</v>
      </c>
      <c r="C33" s="28" t="s">
        <v>738</v>
      </c>
      <c r="D33" s="28" t="s">
        <v>739</v>
      </c>
      <c r="E33" s="28" t="s">
        <v>697</v>
      </c>
      <c r="F33" s="28">
        <v>23</v>
      </c>
      <c r="R33" s="36">
        <v>20000836</v>
      </c>
      <c r="S33" s="36" t="s">
        <v>123</v>
      </c>
      <c r="T33" s="36" t="s">
        <v>124</v>
      </c>
      <c r="U33" s="36" t="str">
        <f>t_Countries[[#This Row],[Name]]&amp;" (" &amp; t_Countries[[#This Row],[ISO]] &amp; ")"</f>
        <v>Bosnia and Herzegovina (BA)</v>
      </c>
      <c r="Y33" s="28" t="str">
        <f>IF(ROW(Y33)-ROW(l_CoveredRegion[[#Headers],[Value]])&gt;Y$1,"",VLOOKUP(Y$2&amp;"_"&amp;ROW(Y33)-ROW(l_CoveredRegion[[#Headers],[Value]]),t_CCM2[#All],4,0))</f>
        <v>Small and medium sized enterprise</v>
      </c>
    </row>
    <row r="34" spans="1:25" x14ac:dyDescent="0.2">
      <c r="A34" s="32" t="str">
        <f>t_CCM2[[#This Row],[FieldUsed]]&amp;"_"&amp;t_CCM2[[#This Row],[Index]]</f>
        <v>ProgSpecificOrgType_CREA2027_24</v>
      </c>
      <c r="B34" s="28">
        <v>43708177</v>
      </c>
      <c r="C34" s="28" t="s">
        <v>740</v>
      </c>
      <c r="D34" s="28" t="s">
        <v>741</v>
      </c>
      <c r="E34" s="28" t="s">
        <v>697</v>
      </c>
      <c r="F34" s="28">
        <v>24</v>
      </c>
      <c r="R34" s="36">
        <v>20000852</v>
      </c>
      <c r="S34" s="36" t="s">
        <v>154</v>
      </c>
      <c r="T34" s="36" t="s">
        <v>155</v>
      </c>
      <c r="U34" s="36" t="str">
        <f>t_Countries[[#This Row],[Name]]&amp;" (" &amp; t_Countries[[#This Row],[ISO]] &amp; ")"</f>
        <v>Botswana (BW)</v>
      </c>
      <c r="Y34" s="28" t="str">
        <f>IF(ROW(Y34)-ROW(l_CoveredRegion[[#Headers],[Value]])&gt;Y$1,"",VLOOKUP(Y$2&amp;"_"&amp;ROW(Y34)-ROW(l_CoveredRegion[[#Headers],[Value]]),t_CCM2[#All],4,0))</f>
        <v>Social enterprise</v>
      </c>
    </row>
    <row r="35" spans="1:25" x14ac:dyDescent="0.2">
      <c r="A35" s="32" t="str">
        <f>t_CCM2[[#This Row],[FieldUsed]]&amp;"_"&amp;t_CCM2[[#This Row],[Index]]</f>
        <v>ProgSpecificOrgType_CREA2027_25</v>
      </c>
      <c r="B35" s="28">
        <v>43708180</v>
      </c>
      <c r="C35" s="28" t="s">
        <v>742</v>
      </c>
      <c r="D35" s="28" t="s">
        <v>743</v>
      </c>
      <c r="E35" s="28" t="s">
        <v>697</v>
      </c>
      <c r="F35" s="28">
        <v>25</v>
      </c>
      <c r="R35" s="36">
        <v>20000851</v>
      </c>
      <c r="S35" s="36" t="s">
        <v>152</v>
      </c>
      <c r="T35" s="36" t="s">
        <v>153</v>
      </c>
      <c r="U35" s="36" t="str">
        <f>t_Countries[[#This Row],[Name]]&amp;" (" &amp; t_Countries[[#This Row],[ISO]] &amp; ")"</f>
        <v>Bouvet Island (BV)</v>
      </c>
      <c r="Y35" s="28" t="str">
        <f>IF(ROW(Y35)-ROW(l_CoveredRegion[[#Headers],[Value]])&gt;Y$1,"",VLOOKUP(Y$2&amp;"_"&amp;ROW(Y35)-ROW(l_CoveredRegion[[#Headers],[Value]]),t_CCM2[#All],4,0))</f>
        <v>Social partner or other representative of working life (chambers of commerce, trade union, trade association)</v>
      </c>
    </row>
    <row r="36" spans="1:25" x14ac:dyDescent="0.2">
      <c r="A36" s="32" t="str">
        <f>t_CCM2[[#This Row],[FieldUsed]]&amp;"_"&amp;t_CCM2[[#This Row],[Index]]</f>
        <v>ProgSpecificOrgType_CREA2027_26</v>
      </c>
      <c r="B36" s="28">
        <v>43708183</v>
      </c>
      <c r="C36" s="28" t="s">
        <v>744</v>
      </c>
      <c r="D36" s="28" t="s">
        <v>745</v>
      </c>
      <c r="E36" s="28" t="s">
        <v>697</v>
      </c>
      <c r="F36" s="28">
        <v>26</v>
      </c>
      <c r="R36" s="36">
        <v>20000848</v>
      </c>
      <c r="S36" s="36" t="s">
        <v>146</v>
      </c>
      <c r="T36" s="36" t="s">
        <v>147</v>
      </c>
      <c r="U36" s="36" t="str">
        <f>t_Countries[[#This Row],[Name]]&amp;" (" &amp; t_Countries[[#This Row],[ISO]] &amp; ")"</f>
        <v>Brazil (BR)</v>
      </c>
      <c r="Y36" s="28" t="str">
        <f>IF(ROW(Y36)-ROW(l_CoveredRegion[[#Headers],[Value]])&gt;Y$1,"",VLOOKUP(Y$2&amp;"_"&amp;ROW(Y36)-ROW(l_CoveredRegion[[#Headers],[Value]]),t_CCM2[#All],4,0))</f>
        <v>Sport club</v>
      </c>
    </row>
    <row r="37" spans="1:25" x14ac:dyDescent="0.2">
      <c r="A37" s="32" t="str">
        <f>t_CCM2[[#This Row],[FieldUsed]]&amp;"_"&amp;t_CCM2[[#This Row],[Index]]</f>
        <v>ProgSpecificOrgType_CREA2027_27</v>
      </c>
      <c r="B37" s="28">
        <v>43708186</v>
      </c>
      <c r="C37" s="28" t="s">
        <v>746</v>
      </c>
      <c r="D37" s="28" t="s">
        <v>747</v>
      </c>
      <c r="E37" s="28" t="s">
        <v>697</v>
      </c>
      <c r="F37" s="28">
        <v>27</v>
      </c>
      <c r="R37" s="36">
        <v>31072607</v>
      </c>
      <c r="S37" s="36" t="s">
        <v>603</v>
      </c>
      <c r="T37" s="36" t="s">
        <v>604</v>
      </c>
      <c r="U37" s="36" t="str">
        <f>t_Countries[[#This Row],[Name]]&amp;" (" &amp; t_Countries[[#This Row],[ISO]] &amp; ")"</f>
        <v>British Antarctic Territory (AB)</v>
      </c>
      <c r="Y37" s="28" t="str">
        <f>IF(ROW(Y37)-ROW(l_CoveredRegion[[#Headers],[Value]])&gt;Y$1,"",VLOOKUP(Y$2&amp;"_"&amp;ROW(Y37)-ROW(l_CoveredRegion[[#Headers],[Value]]),t_CCM2[#All],4,0))</f>
        <v>Sport federation</v>
      </c>
    </row>
    <row r="38" spans="1:25" x14ac:dyDescent="0.2">
      <c r="A38" s="32" t="str">
        <f>t_CCM2[[#This Row],[FieldUsed]]&amp;"_"&amp;t_CCM2[[#This Row],[Index]]</f>
        <v>ProgSpecificOrgType_CREA2027_28</v>
      </c>
      <c r="B38" s="28">
        <v>43708237</v>
      </c>
      <c r="C38" s="28" t="s">
        <v>748</v>
      </c>
      <c r="D38" s="28" t="s">
        <v>749</v>
      </c>
      <c r="E38" s="28" t="s">
        <v>697</v>
      </c>
      <c r="F38" s="28">
        <v>28</v>
      </c>
      <c r="R38" s="36">
        <v>20000918</v>
      </c>
      <c r="S38" s="36" t="s">
        <v>282</v>
      </c>
      <c r="T38" s="36" t="s">
        <v>283</v>
      </c>
      <c r="U38" s="36" t="str">
        <f>t_Countries[[#This Row],[Name]]&amp;" (" &amp; t_Countries[[#This Row],[ISO]] &amp; ")"</f>
        <v>British Indian Ocean Territory (IO)</v>
      </c>
      <c r="Y38" s="28" t="str">
        <f>IF(ROW(Y38)-ROW(l_CoveredRegion[[#Headers],[Value]])&gt;Y$1,"",VLOOKUP(Y$2&amp;"_"&amp;ROW(Y38)-ROW(l_CoveredRegion[[#Headers],[Value]]),t_CCM2[#All],4,0))</f>
        <v>Sport league</v>
      </c>
    </row>
    <row r="39" spans="1:25" x14ac:dyDescent="0.2">
      <c r="A39" s="32" t="str">
        <f>t_CCM2[[#This Row],[FieldUsed]]&amp;"_"&amp;t_CCM2[[#This Row],[Index]]</f>
        <v>ProgSpecificOrgType_CREA2027_29</v>
      </c>
      <c r="B39" s="28">
        <v>43708192</v>
      </c>
      <c r="C39" s="28" t="s">
        <v>750</v>
      </c>
      <c r="D39" s="28" t="s">
        <v>751</v>
      </c>
      <c r="E39" s="28" t="s">
        <v>697</v>
      </c>
      <c r="F39" s="28">
        <v>29</v>
      </c>
      <c r="R39" s="36">
        <v>20001040</v>
      </c>
      <c r="S39" s="36" t="s">
        <v>522</v>
      </c>
      <c r="T39" s="36" t="s">
        <v>523</v>
      </c>
      <c r="U39" s="36" t="str">
        <f>t_Countries[[#This Row],[Name]]&amp;" (" &amp; t_Countries[[#This Row],[ISO]] &amp; ")"</f>
        <v>British Virgin Islands (VG)</v>
      </c>
      <c r="Y39" s="28" t="str">
        <f>IF(ROW(Y39)-ROW(l_CoveredRegion[[#Headers],[Value]])&gt;Y$1,"",VLOOKUP(Y$2&amp;"_"&amp;ROW(Y39)-ROW(l_CoveredRegion[[#Headers],[Value]]),t_CCM2[#All],4,0))</f>
        <v>Student associations</v>
      </c>
    </row>
    <row r="40" spans="1:25" x14ac:dyDescent="0.2">
      <c r="A40" s="32" t="str">
        <f>t_CCM2[[#This Row],[FieldUsed]]&amp;"_"&amp;t_CCM2[[#This Row],[Index]]</f>
        <v>ProgSpecificOrgType_CREA2027_30</v>
      </c>
      <c r="B40" s="28">
        <v>43708330</v>
      </c>
      <c r="C40" s="28" t="s">
        <v>752</v>
      </c>
      <c r="D40" s="28" t="s">
        <v>753</v>
      </c>
      <c r="E40" s="28" t="s">
        <v>697</v>
      </c>
      <c r="F40" s="28">
        <v>30</v>
      </c>
      <c r="R40" s="36">
        <v>20000846</v>
      </c>
      <c r="S40" s="36" t="s">
        <v>142</v>
      </c>
      <c r="T40" s="36" t="s">
        <v>143</v>
      </c>
      <c r="U40" s="36" t="str">
        <f>t_Countries[[#This Row],[Name]]&amp;" (" &amp; t_Countries[[#This Row],[ISO]] &amp; ")"</f>
        <v>Brunei Darussalam (BN)</v>
      </c>
      <c r="Y40" s="28" t="str">
        <f>IF(ROW(Y40)-ROW(l_CoveredRegion[[#Headers],[Value]])&gt;Y$1,"",VLOOKUP(Y$2&amp;"_"&amp;ROW(Y40)-ROW(l_CoveredRegion[[#Headers],[Value]]),t_CCM2[#All],4,0))</f>
        <v>Teachers associations</v>
      </c>
    </row>
    <row r="41" spans="1:25" x14ac:dyDescent="0.2">
      <c r="A41" s="32" t="str">
        <f>t_CCM2[[#This Row],[FieldUsed]]&amp;"_"&amp;t_CCM2[[#This Row],[Index]]</f>
        <v>ProgSpecificOrgType_CREA2027_31</v>
      </c>
      <c r="B41" s="28">
        <v>43708333</v>
      </c>
      <c r="C41" s="28" t="s">
        <v>754</v>
      </c>
      <c r="D41" s="28" t="s">
        <v>755</v>
      </c>
      <c r="E41" s="28" t="s">
        <v>697</v>
      </c>
      <c r="F41" s="28">
        <v>31</v>
      </c>
      <c r="R41" s="36">
        <v>20000841</v>
      </c>
      <c r="S41" s="36" t="s">
        <v>132</v>
      </c>
      <c r="T41" s="36" t="s">
        <v>133</v>
      </c>
      <c r="U41" s="36" t="str">
        <f>t_Countries[[#This Row],[Name]]&amp;" (" &amp; t_Countries[[#This Row],[ISO]] &amp; ")"</f>
        <v>Bulgaria (BG)</v>
      </c>
      <c r="Y41" s="28" t="str">
        <f>IF(ROW(Y41)-ROW(l_CoveredRegion[[#Headers],[Value]])&gt;Y$1,"",VLOOKUP(Y$2&amp;"_"&amp;ROW(Y41)-ROW(l_CoveredRegion[[#Headers],[Value]]),t_CCM2[#All],4,0))</f>
        <v>Youth organisation</v>
      </c>
    </row>
    <row r="42" spans="1:25" x14ac:dyDescent="0.2">
      <c r="A42" s="32" t="str">
        <f>t_CCM2[[#This Row],[FieldUsed]]&amp;"_"&amp;t_CCM2[[#This Row],[Index]]</f>
        <v>ProgSpecificOrgType_CREA2027_32</v>
      </c>
      <c r="B42" s="28">
        <v>43708264</v>
      </c>
      <c r="C42" s="28" t="s">
        <v>756</v>
      </c>
      <c r="D42" s="28" t="s">
        <v>757</v>
      </c>
      <c r="E42" s="28" t="s">
        <v>697</v>
      </c>
      <c r="F42" s="28">
        <v>32</v>
      </c>
      <c r="R42" s="36">
        <v>20000840</v>
      </c>
      <c r="S42" s="36" t="s">
        <v>130</v>
      </c>
      <c r="T42" s="36" t="s">
        <v>131</v>
      </c>
      <c r="U42" s="36" t="str">
        <f>t_Countries[[#This Row],[Name]]&amp;" (" &amp; t_Countries[[#This Row],[ISO]] &amp; ")"</f>
        <v>Burkina Faso (BF)</v>
      </c>
    </row>
    <row r="43" spans="1:25" x14ac:dyDescent="0.2">
      <c r="A43" s="32" t="str">
        <f>t_CCM2[[#This Row],[FieldUsed]]&amp;"_"&amp;t_CCM2[[#This Row],[Index]]</f>
        <v>ProgSpecificOrgType_CREA2027_33</v>
      </c>
      <c r="B43" s="28">
        <v>43708267</v>
      </c>
      <c r="C43" s="28" t="s">
        <v>758</v>
      </c>
      <c r="D43" s="28" t="s">
        <v>759</v>
      </c>
      <c r="E43" s="28" t="s">
        <v>697</v>
      </c>
      <c r="F43" s="28">
        <v>33</v>
      </c>
      <c r="R43" s="36">
        <v>20000843</v>
      </c>
      <c r="S43" s="36" t="s">
        <v>136</v>
      </c>
      <c r="T43" s="36" t="s">
        <v>137</v>
      </c>
      <c r="U43" s="36" t="str">
        <f>t_Countries[[#This Row],[Name]]&amp;" (" &amp; t_Countries[[#This Row],[ISO]] &amp; ")"</f>
        <v>Burundi (BI)</v>
      </c>
    </row>
    <row r="44" spans="1:25" x14ac:dyDescent="0.2">
      <c r="A44" s="32" t="str">
        <f>t_CCM2[[#This Row],[FieldUsed]]&amp;"_"&amp;t_CCM2[[#This Row],[Index]]</f>
        <v>ProgSpecificOrgType_CREA2027_34</v>
      </c>
      <c r="B44" s="28">
        <v>43708270</v>
      </c>
      <c r="C44" s="28" t="s">
        <v>760</v>
      </c>
      <c r="D44" s="28" t="s">
        <v>761</v>
      </c>
      <c r="E44" s="28" t="s">
        <v>697</v>
      </c>
      <c r="F44" s="28">
        <v>34</v>
      </c>
      <c r="R44" s="36">
        <v>20000928</v>
      </c>
      <c r="S44" s="36" t="s">
        <v>302</v>
      </c>
      <c r="T44" s="36" t="s">
        <v>303</v>
      </c>
      <c r="U44" s="36" t="str">
        <f>t_Countries[[#This Row],[Name]]&amp;" (" &amp; t_Countries[[#This Row],[ISO]] &amp; ")"</f>
        <v>Cambodia (KH)</v>
      </c>
    </row>
    <row r="45" spans="1:25" x14ac:dyDescent="0.2">
      <c r="A45" s="32" t="str">
        <f>t_CCM2[[#This Row],[FieldUsed]]&amp;"_"&amp;t_CCM2[[#This Row],[Index]]</f>
        <v>ProgSpecificOrgType_CREA2027_35</v>
      </c>
      <c r="B45" s="28">
        <v>43708348</v>
      </c>
      <c r="C45" s="28" t="s">
        <v>762</v>
      </c>
      <c r="D45" s="28" t="s">
        <v>763</v>
      </c>
      <c r="E45" s="28" t="s">
        <v>697</v>
      </c>
      <c r="F45" s="28">
        <v>35</v>
      </c>
      <c r="R45" s="36">
        <v>20000864</v>
      </c>
      <c r="S45" s="36" t="s">
        <v>178</v>
      </c>
      <c r="T45" s="36" t="s">
        <v>179</v>
      </c>
      <c r="U45" s="36" t="str">
        <f>t_Countries[[#This Row],[Name]]&amp;" (" &amp; t_Countries[[#This Row],[ISO]] &amp; ")"</f>
        <v>Cameroon (CM)</v>
      </c>
    </row>
    <row r="46" spans="1:25" x14ac:dyDescent="0.2">
      <c r="A46" s="32" t="str">
        <f>t_CCM2[[#This Row],[FieldUsed]]&amp;"_"&amp;t_CCM2[[#This Row],[Index]]</f>
        <v>ProgSpecificOrgType_CREA2027_36</v>
      </c>
      <c r="B46" s="28">
        <v>43708216</v>
      </c>
      <c r="C46" s="28" t="s">
        <v>764</v>
      </c>
      <c r="D46" s="28" t="s">
        <v>765</v>
      </c>
      <c r="E46" s="28" t="s">
        <v>697</v>
      </c>
      <c r="F46" s="28">
        <v>36</v>
      </c>
      <c r="R46" s="36">
        <v>20000855</v>
      </c>
      <c r="S46" s="36" t="s">
        <v>160</v>
      </c>
      <c r="T46" s="36" t="s">
        <v>161</v>
      </c>
      <c r="U46" s="36" t="str">
        <f>t_Countries[[#This Row],[Name]]&amp;" (" &amp; t_Countries[[#This Row],[ISO]] &amp; ")"</f>
        <v>Canada (CA)</v>
      </c>
    </row>
    <row r="47" spans="1:25" x14ac:dyDescent="0.2">
      <c r="A47" s="32" t="str">
        <f>t_CCM2[[#This Row],[FieldUsed]]&amp;"_"&amp;t_CCM2[[#This Row],[Index]]</f>
        <v>ProgSpecificOrgType_CREA2027_37</v>
      </c>
      <c r="B47" s="28">
        <v>43708336</v>
      </c>
      <c r="C47" s="28" t="s">
        <v>766</v>
      </c>
      <c r="D47" s="28" t="s">
        <v>767</v>
      </c>
      <c r="E47" s="28" t="s">
        <v>697</v>
      </c>
      <c r="F47" s="28">
        <v>37</v>
      </c>
      <c r="R47" s="36">
        <v>31069907</v>
      </c>
      <c r="S47" s="36" t="s">
        <v>595</v>
      </c>
      <c r="T47" s="36" t="s">
        <v>596</v>
      </c>
      <c r="U47" s="36" t="str">
        <f>t_Countries[[#This Row],[Name]]&amp;" (" &amp; t_Countries[[#This Row],[ISO]] &amp; ")"</f>
        <v>Canary Islands (X1)</v>
      </c>
    </row>
    <row r="48" spans="1:25" x14ac:dyDescent="0.2">
      <c r="A48" s="32" t="str">
        <f>t_CCM2[[#This Row],[FieldUsed]]&amp;"_"&amp;t_CCM2[[#This Row],[Index]]</f>
        <v>ProgSpecificOrgType_CREA2027_38</v>
      </c>
      <c r="B48" s="28">
        <v>43708273</v>
      </c>
      <c r="C48" s="28" t="s">
        <v>768</v>
      </c>
      <c r="D48" s="28" t="s">
        <v>769</v>
      </c>
      <c r="E48" s="28" t="s">
        <v>697</v>
      </c>
      <c r="F48" s="28">
        <v>38</v>
      </c>
      <c r="R48" s="36">
        <v>20000869</v>
      </c>
      <c r="S48" s="36" t="s">
        <v>188</v>
      </c>
      <c r="T48" s="36" t="s">
        <v>189</v>
      </c>
      <c r="U48" s="36" t="str">
        <f>t_Countries[[#This Row],[Name]]&amp;" (" &amp; t_Countries[[#This Row],[ISO]] &amp; ")"</f>
        <v>Cape Verde (CV)</v>
      </c>
    </row>
    <row r="49" spans="1:21" x14ac:dyDescent="0.2">
      <c r="A49" s="32" t="str">
        <f>t_CCM2[[#This Row],[FieldUsed]]&amp;"_"&amp;t_CCM2[[#This Row],[Index]]</f>
        <v>ProgSpecificOrgType_CREA2027_39</v>
      </c>
      <c r="B49" s="28">
        <v>43708315</v>
      </c>
      <c r="C49" s="28" t="s">
        <v>770</v>
      </c>
      <c r="D49" s="28" t="s">
        <v>657</v>
      </c>
      <c r="E49" s="28" t="s">
        <v>697</v>
      </c>
      <c r="F49" s="28">
        <v>39</v>
      </c>
      <c r="R49" s="36">
        <v>20000935</v>
      </c>
      <c r="S49" s="36" t="s">
        <v>316</v>
      </c>
      <c r="T49" s="36" t="s">
        <v>317</v>
      </c>
      <c r="U49" s="36" t="str">
        <f>t_Countries[[#This Row],[Name]]&amp;" (" &amp; t_Countries[[#This Row],[ISO]] &amp; ")"</f>
        <v>Cayman Islands (KY)</v>
      </c>
    </row>
    <row r="50" spans="1:21" x14ac:dyDescent="0.2">
      <c r="A50" s="32" t="str">
        <f>t_CCM2[[#This Row],[FieldUsed]]&amp;"_"&amp;t_CCM2[[#This Row],[Index]]</f>
        <v>ProgSpecificOrgType_CREA2027_40</v>
      </c>
      <c r="B50" s="28">
        <v>43708342</v>
      </c>
      <c r="C50" s="28" t="s">
        <v>771</v>
      </c>
      <c r="D50" s="28" t="s">
        <v>772</v>
      </c>
      <c r="E50" s="28" t="s">
        <v>697</v>
      </c>
      <c r="F50" s="28">
        <v>40</v>
      </c>
      <c r="R50" s="36">
        <v>20000858</v>
      </c>
      <c r="S50" s="36" t="s">
        <v>166</v>
      </c>
      <c r="T50" s="36" t="s">
        <v>167</v>
      </c>
      <c r="U50" s="36" t="str">
        <f>t_Countries[[#This Row],[Name]]&amp;" (" &amp; t_Countries[[#This Row],[ISO]] &amp; ")"</f>
        <v>Central African Republic (CF)</v>
      </c>
    </row>
    <row r="51" spans="1:21" x14ac:dyDescent="0.2">
      <c r="A51" s="32" t="str">
        <f>t_CCM2[[#This Row],[FieldUsed]]&amp;"_"&amp;t_CCM2[[#This Row],[Index]]</f>
        <v>ProgSpecificOrgType_CREA2027_41</v>
      </c>
      <c r="B51" s="28">
        <v>43708171</v>
      </c>
      <c r="C51" s="28" t="s">
        <v>773</v>
      </c>
      <c r="D51" s="28" t="s">
        <v>774</v>
      </c>
      <c r="E51" s="28" t="s">
        <v>697</v>
      </c>
      <c r="F51" s="28">
        <v>41</v>
      </c>
      <c r="R51" s="36">
        <v>20001046</v>
      </c>
      <c r="S51" s="36" t="s">
        <v>534</v>
      </c>
      <c r="T51" s="36" t="s">
        <v>535</v>
      </c>
      <c r="U51" s="36" t="str">
        <f>t_Countries[[#This Row],[Name]]&amp;" (" &amp; t_Countries[[#This Row],[ISO]] &amp; ")"</f>
        <v>Ceuta (XC)</v>
      </c>
    </row>
    <row r="52" spans="1:21" x14ac:dyDescent="0.2">
      <c r="A52" s="32" t="str">
        <f>t_CCM2[[#This Row],[FieldUsed]]&amp;"_"&amp;t_CCM2[[#This Row],[Index]]</f>
        <v>ProgSpecificOrgType_CREA2027_42</v>
      </c>
      <c r="B52" s="28">
        <v>43708246</v>
      </c>
      <c r="C52" s="28" t="s">
        <v>775</v>
      </c>
      <c r="D52" s="28" t="s">
        <v>776</v>
      </c>
      <c r="E52" s="28" t="s">
        <v>697</v>
      </c>
      <c r="F52" s="28">
        <v>42</v>
      </c>
      <c r="R52" s="36">
        <v>20001016</v>
      </c>
      <c r="S52" s="36" t="s">
        <v>475</v>
      </c>
      <c r="T52" s="36" t="s">
        <v>476</v>
      </c>
      <c r="U52" s="36" t="str">
        <f>t_Countries[[#This Row],[Name]]&amp;" (" &amp; t_Countries[[#This Row],[ISO]] &amp; ")"</f>
        <v>Chad (TD)</v>
      </c>
    </row>
    <row r="53" spans="1:21" x14ac:dyDescent="0.2">
      <c r="A53" s="32" t="str">
        <f>t_CCM2[[#This Row],[FieldUsed]]&amp;"_"&amp;t_CCM2[[#This Row],[Index]]</f>
        <v>ProgSpecificOrgType_CREA2027_43</v>
      </c>
      <c r="B53" s="28">
        <v>43708174</v>
      </c>
      <c r="C53" s="28" t="s">
        <v>777</v>
      </c>
      <c r="D53" s="28" t="s">
        <v>778</v>
      </c>
      <c r="E53" s="28" t="s">
        <v>697</v>
      </c>
      <c r="F53" s="28">
        <v>43</v>
      </c>
      <c r="R53" s="36">
        <v>20000863</v>
      </c>
      <c r="S53" s="36" t="s">
        <v>176</v>
      </c>
      <c r="T53" s="36" t="s">
        <v>177</v>
      </c>
      <c r="U53" s="36" t="str">
        <f>t_Countries[[#This Row],[Name]]&amp;" (" &amp; t_Countries[[#This Row],[ISO]] &amp; ")"</f>
        <v>Chile (CL)</v>
      </c>
    </row>
    <row r="54" spans="1:21" x14ac:dyDescent="0.2">
      <c r="A54" s="32" t="str">
        <f>t_CCM2[[#This Row],[FieldUsed]]&amp;"_"&amp;t_CCM2[[#This Row],[Index]]</f>
        <v>ProgSpecificOrgType_CREA2027_44</v>
      </c>
      <c r="B54" s="28">
        <v>43708276</v>
      </c>
      <c r="C54" s="28" t="s">
        <v>779</v>
      </c>
      <c r="D54" s="28" t="s">
        <v>780</v>
      </c>
      <c r="E54" s="28" t="s">
        <v>697</v>
      </c>
      <c r="F54" s="28">
        <v>44</v>
      </c>
      <c r="R54" s="36">
        <v>20000865</v>
      </c>
      <c r="S54" s="36" t="s">
        <v>180</v>
      </c>
      <c r="T54" s="36" t="s">
        <v>181</v>
      </c>
      <c r="U54" s="36" t="str">
        <f>t_Countries[[#This Row],[Name]]&amp;" (" &amp; t_Countries[[#This Row],[ISO]] &amp; ")"</f>
        <v>China (People's Republic of) (CN)</v>
      </c>
    </row>
    <row r="55" spans="1:21" x14ac:dyDescent="0.2">
      <c r="A55" s="32" t="str">
        <f>t_CCM2[[#This Row],[FieldUsed]]&amp;"_"&amp;t_CCM2[[#This Row],[Index]]</f>
        <v>ProgSpecificOrgType_CREA2027_45</v>
      </c>
      <c r="B55" s="28">
        <v>43708279</v>
      </c>
      <c r="C55" s="28" t="s">
        <v>781</v>
      </c>
      <c r="D55" s="28" t="s">
        <v>782</v>
      </c>
      <c r="E55" s="28" t="s">
        <v>697</v>
      </c>
      <c r="F55" s="28">
        <v>45</v>
      </c>
      <c r="R55" s="36">
        <v>20000870</v>
      </c>
      <c r="S55" s="36" t="s">
        <v>190</v>
      </c>
      <c r="T55" s="36" t="s">
        <v>191</v>
      </c>
      <c r="U55" s="36" t="str">
        <f>t_Countries[[#This Row],[Name]]&amp;" (" &amp; t_Countries[[#This Row],[ISO]] &amp; ")"</f>
        <v>Christmas Island (CX)</v>
      </c>
    </row>
    <row r="56" spans="1:21" x14ac:dyDescent="0.2">
      <c r="A56" s="32" t="str">
        <f>t_CCM2[[#This Row],[FieldUsed]]&amp;"_"&amp;t_CCM2[[#This Row],[Index]]</f>
        <v>ProgSpecificOrgType_CREA2027_46</v>
      </c>
      <c r="B56" s="28">
        <v>43708219</v>
      </c>
      <c r="C56" s="28" t="s">
        <v>783</v>
      </c>
      <c r="D56" s="28" t="s">
        <v>668</v>
      </c>
      <c r="E56" s="28" t="s">
        <v>697</v>
      </c>
      <c r="F56" s="28">
        <v>46</v>
      </c>
      <c r="R56" s="36">
        <v>31041508</v>
      </c>
      <c r="S56" s="36" t="s">
        <v>581</v>
      </c>
      <c r="T56" s="36" t="s">
        <v>582</v>
      </c>
      <c r="U56" s="36" t="str">
        <f>t_Countries[[#This Row],[Name]]&amp;" (" &amp; t_Countries[[#This Row],[ISO]] &amp; ")"</f>
        <v>Clipperton (CP)</v>
      </c>
    </row>
    <row r="57" spans="1:21" x14ac:dyDescent="0.2">
      <c r="A57" s="32" t="str">
        <f>t_CCM2[[#This Row],[FieldUsed]]&amp;"_"&amp;t_CCM2[[#This Row],[Index]]</f>
        <v>ProgSpecificOrgType_CREA2027_47</v>
      </c>
      <c r="B57" s="28">
        <v>43708249</v>
      </c>
      <c r="C57" s="28" t="s">
        <v>784</v>
      </c>
      <c r="D57" s="28" t="s">
        <v>785</v>
      </c>
      <c r="E57" s="28" t="s">
        <v>697</v>
      </c>
      <c r="F57" s="28">
        <v>47</v>
      </c>
      <c r="R57" s="36">
        <v>20000856</v>
      </c>
      <c r="S57" s="36" t="s">
        <v>162</v>
      </c>
      <c r="T57" s="36" t="s">
        <v>163</v>
      </c>
      <c r="U57" s="36" t="str">
        <f>t_Countries[[#This Row],[Name]]&amp;" (" &amp; t_Countries[[#This Row],[ISO]] &amp; ")"</f>
        <v>Cocos Islands (or Keeling Islands) (CC)</v>
      </c>
    </row>
    <row r="58" spans="1:21" x14ac:dyDescent="0.2">
      <c r="A58" s="32" t="str">
        <f>t_CCM2[[#This Row],[FieldUsed]]&amp;"_"&amp;t_CCM2[[#This Row],[Index]]</f>
        <v>ProgSpecificOrgType_CREA2027_48</v>
      </c>
      <c r="B58" s="28">
        <v>43708213</v>
      </c>
      <c r="C58" s="28" t="s">
        <v>786</v>
      </c>
      <c r="D58" s="28" t="s">
        <v>787</v>
      </c>
      <c r="E58" s="28" t="s">
        <v>697</v>
      </c>
      <c r="F58" s="28">
        <v>48</v>
      </c>
      <c r="R58" s="36">
        <v>20000866</v>
      </c>
      <c r="S58" s="36" t="s">
        <v>182</v>
      </c>
      <c r="T58" s="36" t="s">
        <v>183</v>
      </c>
      <c r="U58" s="36" t="str">
        <f>t_Countries[[#This Row],[Name]]&amp;" (" &amp; t_Countries[[#This Row],[ISO]] &amp; ")"</f>
        <v>Colombia (CO)</v>
      </c>
    </row>
    <row r="59" spans="1:21" x14ac:dyDescent="0.2">
      <c r="A59" s="32" t="str">
        <f>t_CCM2[[#This Row],[FieldUsed]]&amp;"_"&amp;t_CCM2[[#This Row],[Index]]</f>
        <v>ProgSpecificOrgType_CREA2027_49</v>
      </c>
      <c r="B59" s="28">
        <v>43708282</v>
      </c>
      <c r="C59" s="28" t="s">
        <v>788</v>
      </c>
      <c r="D59" s="28" t="s">
        <v>789</v>
      </c>
      <c r="E59" s="28" t="s">
        <v>697</v>
      </c>
      <c r="F59" s="28">
        <v>49</v>
      </c>
      <c r="R59" s="36">
        <v>20000930</v>
      </c>
      <c r="S59" s="36" t="s">
        <v>306</v>
      </c>
      <c r="T59" s="36" t="s">
        <v>307</v>
      </c>
      <c r="U59" s="36" t="str">
        <f>t_Countries[[#This Row],[Name]]&amp;" (" &amp; t_Countries[[#This Row],[ISO]] &amp; ")"</f>
        <v>Comoros (KM)</v>
      </c>
    </row>
    <row r="60" spans="1:21" x14ac:dyDescent="0.2">
      <c r="A60" s="32" t="str">
        <f>t_CCM2[[#This Row],[FieldUsed]]&amp;"_"&amp;t_CCM2[[#This Row],[Index]]</f>
        <v>ProgSpecificOrgType_CREA2027_50</v>
      </c>
      <c r="B60" s="28">
        <v>43708222</v>
      </c>
      <c r="C60" s="28" t="s">
        <v>790</v>
      </c>
      <c r="D60" s="28" t="s">
        <v>791</v>
      </c>
      <c r="E60" s="28" t="s">
        <v>697</v>
      </c>
      <c r="F60" s="28">
        <v>50</v>
      </c>
      <c r="R60" s="36">
        <v>20000859</v>
      </c>
      <c r="S60" s="36" t="s">
        <v>168</v>
      </c>
      <c r="T60" s="36" t="s">
        <v>169</v>
      </c>
      <c r="U60" s="36" t="str">
        <f>t_Countries[[#This Row],[Name]]&amp;" (" &amp; t_Countries[[#This Row],[ISO]] &amp; ")"</f>
        <v>Congo (CG)</v>
      </c>
    </row>
    <row r="61" spans="1:21" x14ac:dyDescent="0.2">
      <c r="A61" s="32" t="str">
        <f>t_CCM2[[#This Row],[FieldUsed]]&amp;"_"&amp;t_CCM2[[#This Row],[Index]]</f>
        <v>ProgSpecificOrgType_CREA2027_51</v>
      </c>
      <c r="B61" s="28">
        <v>43708318</v>
      </c>
      <c r="C61" s="28" t="s">
        <v>792</v>
      </c>
      <c r="D61" s="28" t="s">
        <v>676</v>
      </c>
      <c r="E61" s="28" t="s">
        <v>697</v>
      </c>
      <c r="F61" s="28">
        <v>51</v>
      </c>
      <c r="R61" s="36">
        <v>20000857</v>
      </c>
      <c r="S61" s="36" t="s">
        <v>164</v>
      </c>
      <c r="T61" s="36" t="s">
        <v>165</v>
      </c>
      <c r="U61" s="36" t="str">
        <f>t_Countries[[#This Row],[Name]]&amp;" (" &amp; t_Countries[[#This Row],[ISO]] &amp; ")"</f>
        <v>Congo (Democratic Republic of) (CD)</v>
      </c>
    </row>
    <row r="62" spans="1:21" x14ac:dyDescent="0.2">
      <c r="A62" s="32" t="str">
        <f>t_CCM2[[#This Row],[FieldUsed]]&amp;"_"&amp;t_CCM2[[#This Row],[Index]]</f>
        <v>ProgSpecificOrgType_CREA2027_52</v>
      </c>
      <c r="B62" s="28">
        <v>43708225</v>
      </c>
      <c r="C62" s="28" t="s">
        <v>793</v>
      </c>
      <c r="D62" s="28" t="s">
        <v>794</v>
      </c>
      <c r="E62" s="28" t="s">
        <v>697</v>
      </c>
      <c r="F62" s="28">
        <v>52</v>
      </c>
      <c r="R62" s="36">
        <v>20000862</v>
      </c>
      <c r="S62" s="36" t="s">
        <v>174</v>
      </c>
      <c r="T62" s="36" t="s">
        <v>175</v>
      </c>
      <c r="U62" s="36" t="str">
        <f>t_Countries[[#This Row],[Name]]&amp;" (" &amp; t_Countries[[#This Row],[ISO]] &amp; ")"</f>
        <v>Cook Islands (CK)</v>
      </c>
    </row>
    <row r="63" spans="1:21" x14ac:dyDescent="0.2">
      <c r="A63" s="32" t="str">
        <f>t_CCM2[[#This Row],[FieldUsed]]&amp;"_"&amp;t_CCM2[[#This Row],[Index]]</f>
        <v>ProgSpecificOrgType_CREA2027_53</v>
      </c>
      <c r="B63" s="28">
        <v>43708312</v>
      </c>
      <c r="C63" s="28" t="s">
        <v>795</v>
      </c>
      <c r="D63" s="28" t="s">
        <v>796</v>
      </c>
      <c r="E63" s="28" t="s">
        <v>697</v>
      </c>
      <c r="F63" s="28">
        <v>53</v>
      </c>
      <c r="R63" s="36">
        <v>20000867</v>
      </c>
      <c r="S63" s="36" t="s">
        <v>184</v>
      </c>
      <c r="T63" s="36" t="s">
        <v>185</v>
      </c>
      <c r="U63" s="36" t="str">
        <f>t_Countries[[#This Row],[Name]]&amp;" (" &amp; t_Countries[[#This Row],[ISO]] &amp; ")"</f>
        <v>Costa Rica (CR)</v>
      </c>
    </row>
    <row r="64" spans="1:21" x14ac:dyDescent="0.2">
      <c r="A64" s="32" t="str">
        <f>t_CCM2[[#This Row],[FieldUsed]]&amp;"_"&amp;t_CCM2[[#This Row],[Index]]</f>
        <v>ProgSpecificOrgType_CREA2027_54</v>
      </c>
      <c r="B64" s="28">
        <v>43708291</v>
      </c>
      <c r="C64" s="28" t="s">
        <v>797</v>
      </c>
      <c r="D64" s="28" t="s">
        <v>798</v>
      </c>
      <c r="E64" s="28" t="s">
        <v>697</v>
      </c>
      <c r="F64" s="28">
        <v>54</v>
      </c>
      <c r="R64" s="36">
        <v>20000861</v>
      </c>
      <c r="S64" s="36" t="s">
        <v>172</v>
      </c>
      <c r="T64" s="36" t="s">
        <v>173</v>
      </c>
      <c r="U64" s="36" t="str">
        <f>t_Countries[[#This Row],[Name]]&amp;" (" &amp; t_Countries[[#This Row],[ISO]] &amp; ")"</f>
        <v>Cote d'Ivoire (CI)</v>
      </c>
    </row>
    <row r="65" spans="1:21" x14ac:dyDescent="0.2">
      <c r="A65" s="32" t="str">
        <f>t_CCM2[[#This Row],[FieldUsed]]&amp;"_"&amp;t_CCM2[[#This Row],[Index]]</f>
        <v>ProgSpecificOrgType_CREA2027_55</v>
      </c>
      <c r="B65" s="28">
        <v>43708201</v>
      </c>
      <c r="C65" s="28" t="s">
        <v>799</v>
      </c>
      <c r="D65" s="28" t="s">
        <v>800</v>
      </c>
      <c r="E65" s="28" t="s">
        <v>697</v>
      </c>
      <c r="F65" s="28">
        <v>55</v>
      </c>
      <c r="R65" s="36">
        <v>20000911</v>
      </c>
      <c r="S65" s="36" t="s">
        <v>269</v>
      </c>
      <c r="T65" s="36" t="s">
        <v>270</v>
      </c>
      <c r="U65" s="36" t="str">
        <f>t_Countries[[#This Row],[Name]]&amp;" (" &amp; t_Countries[[#This Row],[ISO]] &amp; ")"</f>
        <v>Croatia (HR)</v>
      </c>
    </row>
    <row r="66" spans="1:21" x14ac:dyDescent="0.2">
      <c r="A66" s="32" t="str">
        <f>t_CCM2[[#This Row],[FieldUsed]]&amp;"_"&amp;t_CCM2[[#This Row],[Index]]</f>
        <v>ProgSpecificOrgType_CREA2027_56</v>
      </c>
      <c r="B66" s="28">
        <v>43708294</v>
      </c>
      <c r="C66" s="28" t="s">
        <v>801</v>
      </c>
      <c r="D66" s="28" t="s">
        <v>802</v>
      </c>
      <c r="E66" s="28" t="s">
        <v>697</v>
      </c>
      <c r="F66" s="28">
        <v>56</v>
      </c>
      <c r="R66" s="36">
        <v>20000868</v>
      </c>
      <c r="S66" s="36" t="s">
        <v>186</v>
      </c>
      <c r="T66" s="36" t="s">
        <v>187</v>
      </c>
      <c r="U66" s="36" t="str">
        <f>t_Countries[[#This Row],[Name]]&amp;" (" &amp; t_Countries[[#This Row],[ISO]] &amp; ")"</f>
        <v>Cuba (CU)</v>
      </c>
    </row>
    <row r="67" spans="1:21" x14ac:dyDescent="0.2">
      <c r="A67" s="32" t="str">
        <f>t_CCM2[[#This Row],[FieldUsed]]&amp;"_"&amp;t_CCM2[[#This Row],[Index]]</f>
        <v>ProgSpecificOrgType_CREA2027_57</v>
      </c>
      <c r="B67" s="28">
        <v>43708240</v>
      </c>
      <c r="C67" s="28" t="s">
        <v>803</v>
      </c>
      <c r="D67" s="28" t="s">
        <v>804</v>
      </c>
      <c r="E67" s="28" t="s">
        <v>697</v>
      </c>
      <c r="F67" s="28">
        <v>57</v>
      </c>
      <c r="R67" s="36">
        <v>31041509</v>
      </c>
      <c r="S67" s="36" t="s">
        <v>583</v>
      </c>
      <c r="T67" s="36" t="s">
        <v>584</v>
      </c>
      <c r="U67" s="36" t="str">
        <f>t_Countries[[#This Row],[Name]]&amp;" (" &amp; t_Countries[[#This Row],[ISO]] &amp; ")"</f>
        <v>Curaçao (CW)</v>
      </c>
    </row>
    <row r="68" spans="1:21" x14ac:dyDescent="0.2">
      <c r="A68" s="32" t="str">
        <f>t_CCM2[[#This Row],[FieldUsed]]&amp;"_"&amp;t_CCM2[[#This Row],[Index]]</f>
        <v>ProgSpecificOrgType_CREA2027_58</v>
      </c>
      <c r="B68" s="28">
        <v>43708204</v>
      </c>
      <c r="C68" s="28" t="s">
        <v>805</v>
      </c>
      <c r="D68" s="28" t="s">
        <v>806</v>
      </c>
      <c r="E68" s="28" t="s">
        <v>697</v>
      </c>
      <c r="F68" s="28">
        <v>58</v>
      </c>
      <c r="R68" s="36">
        <v>20000871</v>
      </c>
      <c r="S68" s="36" t="s">
        <v>192</v>
      </c>
      <c r="T68" s="36" t="s">
        <v>193</v>
      </c>
      <c r="U68" s="36" t="str">
        <f>t_Countries[[#This Row],[Name]]&amp;" (" &amp; t_Countries[[#This Row],[ISO]] &amp; ")"</f>
        <v>Cyprus (CY)</v>
      </c>
    </row>
    <row r="69" spans="1:21" x14ac:dyDescent="0.2">
      <c r="A69" s="32" t="str">
        <f>t_CCM2[[#This Row],[FieldUsed]]&amp;"_"&amp;t_CCM2[[#This Row],[Index]]</f>
        <v>ProgSpecificOrgType_CREA2027_59</v>
      </c>
      <c r="B69" s="28">
        <v>43708297</v>
      </c>
      <c r="C69" s="28" t="s">
        <v>807</v>
      </c>
      <c r="D69" s="28" t="s">
        <v>808</v>
      </c>
      <c r="E69" s="28" t="s">
        <v>697</v>
      </c>
      <c r="F69" s="28">
        <v>59</v>
      </c>
      <c r="R69" s="36">
        <v>20000872</v>
      </c>
      <c r="S69" s="36" t="s">
        <v>194</v>
      </c>
      <c r="T69" s="36" t="s">
        <v>195</v>
      </c>
      <c r="U69" s="36" t="str">
        <f>t_Countries[[#This Row],[Name]]&amp;" (" &amp; t_Countries[[#This Row],[ISO]] &amp; ")"</f>
        <v>Czechia (CZ)</v>
      </c>
    </row>
    <row r="70" spans="1:21" x14ac:dyDescent="0.2">
      <c r="A70" s="32" t="str">
        <f>t_CCM2[[#This Row],[FieldUsed]]&amp;"_"&amp;t_CCM2[[#This Row],[Index]]</f>
        <v>ProgSpecificOrgType_CREA2027_60</v>
      </c>
      <c r="B70" s="28">
        <v>43708207</v>
      </c>
      <c r="C70" s="28" t="s">
        <v>809</v>
      </c>
      <c r="D70" s="28" t="s">
        <v>810</v>
      </c>
      <c r="E70" s="28" t="s">
        <v>697</v>
      </c>
      <c r="F70" s="28">
        <v>60</v>
      </c>
      <c r="R70" s="36">
        <v>20000875</v>
      </c>
      <c r="S70" s="36" t="s">
        <v>199</v>
      </c>
      <c r="T70" s="36" t="s">
        <v>200</v>
      </c>
      <c r="U70" s="36" t="str">
        <f>t_Countries[[#This Row],[Name]]&amp;" (" &amp; t_Countries[[#This Row],[ISO]] &amp; ")"</f>
        <v>Denmark (DK)</v>
      </c>
    </row>
    <row r="71" spans="1:21" x14ac:dyDescent="0.2">
      <c r="A71" s="32" t="str">
        <f>t_CCM2[[#This Row],[FieldUsed]]&amp;"_"&amp;t_CCM2[[#This Row],[Index]]</f>
        <v>ProgSpecificOrgType_CREA2027_61</v>
      </c>
      <c r="B71" s="28">
        <v>43708285</v>
      </c>
      <c r="C71" s="28" t="s">
        <v>811</v>
      </c>
      <c r="D71" s="28" t="s">
        <v>812</v>
      </c>
      <c r="E71" s="28" t="s">
        <v>697</v>
      </c>
      <c r="F71" s="28">
        <v>61</v>
      </c>
      <c r="R71" s="36">
        <v>20000874</v>
      </c>
      <c r="S71" s="36" t="s">
        <v>197</v>
      </c>
      <c r="T71" s="36" t="s">
        <v>198</v>
      </c>
      <c r="U71" s="36" t="str">
        <f>t_Countries[[#This Row],[Name]]&amp;" (" &amp; t_Countries[[#This Row],[ISO]] &amp; ")"</f>
        <v>Djibouti (DJ)</v>
      </c>
    </row>
    <row r="72" spans="1:21" x14ac:dyDescent="0.2">
      <c r="A72" s="32" t="str">
        <f>t_CCM2[[#This Row],[FieldUsed]]&amp;"_"&amp;t_CCM2[[#This Row],[Index]]</f>
        <v>ProgSpecificOrgType_CERV_1</v>
      </c>
      <c r="B72" s="28">
        <v>43693664</v>
      </c>
      <c r="C72" s="28" t="s">
        <v>633</v>
      </c>
      <c r="D72" s="28" t="s">
        <v>634</v>
      </c>
      <c r="E72" s="28" t="s">
        <v>694</v>
      </c>
      <c r="F72" s="28">
        <v>1</v>
      </c>
      <c r="R72" s="36">
        <v>20000876</v>
      </c>
      <c r="S72" s="36" t="s">
        <v>201</v>
      </c>
      <c r="T72" s="36" t="s">
        <v>202</v>
      </c>
      <c r="U72" s="36" t="str">
        <f>t_Countries[[#This Row],[Name]]&amp;" (" &amp; t_Countries[[#This Row],[ISO]] &amp; ")"</f>
        <v>Dominica (DM)</v>
      </c>
    </row>
    <row r="73" spans="1:21" x14ac:dyDescent="0.2">
      <c r="A73" s="32" t="str">
        <f>t_CCM2[[#This Row],[FieldUsed]]&amp;"_"&amp;t_CCM2[[#This Row],[Index]]</f>
        <v>ProgSpecificOrgType_CERV_2</v>
      </c>
      <c r="B73" s="28">
        <v>43668773</v>
      </c>
      <c r="C73" s="28" t="s">
        <v>619</v>
      </c>
      <c r="D73" s="28" t="s">
        <v>620</v>
      </c>
      <c r="E73" s="28" t="s">
        <v>694</v>
      </c>
      <c r="F73" s="28">
        <v>2</v>
      </c>
      <c r="R73" s="36">
        <v>20000877</v>
      </c>
      <c r="S73" s="36" t="s">
        <v>203</v>
      </c>
      <c r="T73" s="36" t="s">
        <v>204</v>
      </c>
      <c r="U73" s="36" t="str">
        <f>t_Countries[[#This Row],[Name]]&amp;" (" &amp; t_Countries[[#This Row],[ISO]] &amp; ")"</f>
        <v>Dominican Republic (DO)</v>
      </c>
    </row>
    <row r="74" spans="1:21" x14ac:dyDescent="0.2">
      <c r="A74" s="32" t="str">
        <f>t_CCM2[[#This Row],[FieldUsed]]&amp;"_"&amp;t_CCM2[[#This Row],[Index]]</f>
        <v>ProgSpecificOrgType_CERV_3</v>
      </c>
      <c r="B74" s="28">
        <v>43693667</v>
      </c>
      <c r="C74" s="28" t="s">
        <v>635</v>
      </c>
      <c r="D74" s="28" t="s">
        <v>620</v>
      </c>
      <c r="E74" s="28" t="s">
        <v>694</v>
      </c>
      <c r="F74" s="28">
        <v>3</v>
      </c>
      <c r="R74" s="36">
        <v>20000879</v>
      </c>
      <c r="S74" s="36" t="s">
        <v>207</v>
      </c>
      <c r="T74" s="36" t="s">
        <v>208</v>
      </c>
      <c r="U74" s="36" t="str">
        <f>t_Countries[[#This Row],[Name]]&amp;" (" &amp; t_Countries[[#This Row],[ISO]] &amp; ")"</f>
        <v>Ecuador (EC)</v>
      </c>
    </row>
    <row r="75" spans="1:21" x14ac:dyDescent="0.2">
      <c r="A75" s="32" t="str">
        <f>t_CCM2[[#This Row],[FieldUsed]]&amp;"_"&amp;t_CCM2[[#This Row],[Index]]</f>
        <v>ProgSpecificOrgType_CERV_4</v>
      </c>
      <c r="B75" s="28">
        <v>43693670</v>
      </c>
      <c r="C75" s="28" t="s">
        <v>636</v>
      </c>
      <c r="D75" s="28" t="s">
        <v>637</v>
      </c>
      <c r="E75" s="28" t="s">
        <v>694</v>
      </c>
      <c r="F75" s="28">
        <v>4</v>
      </c>
      <c r="R75" s="36">
        <v>20000881</v>
      </c>
      <c r="S75" s="36" t="s">
        <v>211</v>
      </c>
      <c r="T75" s="36" t="s">
        <v>212</v>
      </c>
      <c r="U75" s="36" t="str">
        <f>t_Countries[[#This Row],[Name]]&amp;" (" &amp; t_Countries[[#This Row],[ISO]] &amp; ")"</f>
        <v>Egypt (EG)</v>
      </c>
    </row>
    <row r="76" spans="1:21" x14ac:dyDescent="0.2">
      <c r="A76" s="32" t="str">
        <f>t_CCM2[[#This Row],[FieldUsed]]&amp;"_"&amp;t_CCM2[[#This Row],[Index]]</f>
        <v>ProgSpecificOrgType_CERV_5</v>
      </c>
      <c r="B76" s="28">
        <v>43668788</v>
      </c>
      <c r="C76" s="28" t="s">
        <v>629</v>
      </c>
      <c r="D76" s="28" t="s">
        <v>630</v>
      </c>
      <c r="E76" s="28" t="s">
        <v>694</v>
      </c>
      <c r="F76" s="28">
        <v>5</v>
      </c>
      <c r="R76" s="36">
        <v>20001012</v>
      </c>
      <c r="S76" s="36" t="s">
        <v>467</v>
      </c>
      <c r="T76" s="36" t="s">
        <v>468</v>
      </c>
      <c r="U76" s="36" t="str">
        <f>t_Countries[[#This Row],[Name]]&amp;" (" &amp; t_Countries[[#This Row],[ISO]] &amp; ")"</f>
        <v>El Salvador (SV)</v>
      </c>
    </row>
    <row r="77" spans="1:21" x14ac:dyDescent="0.2">
      <c r="A77" s="32" t="str">
        <f>t_CCM2[[#This Row],[FieldUsed]]&amp;"_"&amp;t_CCM2[[#This Row],[Index]]</f>
        <v>ProgSpecificOrgType_CERV_6</v>
      </c>
      <c r="B77" s="28">
        <v>43693673</v>
      </c>
      <c r="C77" s="28" t="s">
        <v>638</v>
      </c>
      <c r="D77" s="28" t="s">
        <v>639</v>
      </c>
      <c r="E77" s="28" t="s">
        <v>694</v>
      </c>
      <c r="F77" s="28">
        <v>6</v>
      </c>
      <c r="R77" s="36">
        <v>20000901</v>
      </c>
      <c r="S77" s="36" t="s">
        <v>249</v>
      </c>
      <c r="T77" s="36" t="s">
        <v>250</v>
      </c>
      <c r="U77" s="36" t="str">
        <f>t_Countries[[#This Row],[Name]]&amp;" (" &amp; t_Countries[[#This Row],[ISO]] &amp; ")"</f>
        <v>Equatorial Guinea (GQ)</v>
      </c>
    </row>
    <row r="78" spans="1:21" x14ac:dyDescent="0.2">
      <c r="A78" s="32" t="str">
        <f>t_CCM2[[#This Row],[FieldUsed]]&amp;"_"&amp;t_CCM2[[#This Row],[Index]]</f>
        <v>ProgSpecificOrgType_CERV_7</v>
      </c>
      <c r="B78" s="28">
        <v>43693676</v>
      </c>
      <c r="C78" s="28" t="s">
        <v>640</v>
      </c>
      <c r="D78" s="28" t="s">
        <v>641</v>
      </c>
      <c r="E78" s="28" t="s">
        <v>694</v>
      </c>
      <c r="F78" s="28">
        <v>7</v>
      </c>
      <c r="R78" s="36">
        <v>20000882</v>
      </c>
      <c r="S78" s="36" t="s">
        <v>213</v>
      </c>
      <c r="T78" s="36" t="s">
        <v>214</v>
      </c>
      <c r="U78" s="36" t="str">
        <f>t_Countries[[#This Row],[Name]]&amp;" (" &amp; t_Countries[[#This Row],[ISO]] &amp; ")"</f>
        <v>Eritrea (ER)</v>
      </c>
    </row>
    <row r="79" spans="1:21" x14ac:dyDescent="0.2">
      <c r="A79" s="32" t="str">
        <f>t_CCM2[[#This Row],[FieldUsed]]&amp;"_"&amp;t_CCM2[[#This Row],[Index]]</f>
        <v>ProgSpecificOrgType_CERV_8</v>
      </c>
      <c r="B79" s="28">
        <v>43668779</v>
      </c>
      <c r="C79" s="28" t="s">
        <v>623</v>
      </c>
      <c r="D79" s="28" t="s">
        <v>624</v>
      </c>
      <c r="E79" s="28" t="s">
        <v>694</v>
      </c>
      <c r="F79" s="28">
        <v>8</v>
      </c>
      <c r="R79" s="36">
        <v>20000880</v>
      </c>
      <c r="S79" s="36" t="s">
        <v>209</v>
      </c>
      <c r="T79" s="36" t="s">
        <v>210</v>
      </c>
      <c r="U79" s="36" t="str">
        <f>t_Countries[[#This Row],[Name]]&amp;" (" &amp; t_Countries[[#This Row],[ISO]] &amp; ")"</f>
        <v>Estonia (EE)</v>
      </c>
    </row>
    <row r="80" spans="1:21" x14ac:dyDescent="0.2">
      <c r="A80" s="32" t="str">
        <f>t_CCM2[[#This Row],[FieldUsed]]&amp;"_"&amp;t_CCM2[[#This Row],[Index]]</f>
        <v>ProgSpecificOrgType_CERV_9</v>
      </c>
      <c r="B80" s="28">
        <v>43668782</v>
      </c>
      <c r="C80" s="28" t="s">
        <v>625</v>
      </c>
      <c r="D80" s="28" t="s">
        <v>626</v>
      </c>
      <c r="E80" s="28" t="s">
        <v>694</v>
      </c>
      <c r="F80" s="28">
        <v>9</v>
      </c>
      <c r="R80" s="36">
        <v>20001014</v>
      </c>
      <c r="S80" s="36" t="s">
        <v>471</v>
      </c>
      <c r="T80" s="36" t="s">
        <v>472</v>
      </c>
      <c r="U80" s="36" t="str">
        <f>t_Countries[[#This Row],[Name]]&amp;" (" &amp; t_Countries[[#This Row],[ISO]] &amp; ")"</f>
        <v>Eswatini (SZ)</v>
      </c>
    </row>
    <row r="81" spans="1:21" x14ac:dyDescent="0.2">
      <c r="A81" s="32" t="str">
        <f>t_CCM2[[#This Row],[FieldUsed]]&amp;"_"&amp;t_CCM2[[#This Row],[Index]]</f>
        <v>ProgSpecificOrgType_CERV_10</v>
      </c>
      <c r="B81" s="28">
        <v>43693679</v>
      </c>
      <c r="C81" s="28" t="s">
        <v>642</v>
      </c>
      <c r="D81" s="28" t="s">
        <v>643</v>
      </c>
      <c r="E81" s="28" t="s">
        <v>694</v>
      </c>
      <c r="F81" s="28">
        <v>10</v>
      </c>
      <c r="R81" s="36">
        <v>20000884</v>
      </c>
      <c r="S81" s="36" t="s">
        <v>216</v>
      </c>
      <c r="T81" s="36" t="s">
        <v>217</v>
      </c>
      <c r="U81" s="36" t="str">
        <f>t_Countries[[#This Row],[Name]]&amp;" (" &amp; t_Countries[[#This Row],[ISO]] &amp; ")"</f>
        <v>Ethiopia (ET)</v>
      </c>
    </row>
    <row r="82" spans="1:21" x14ac:dyDescent="0.2">
      <c r="A82" s="32" t="str">
        <f>t_CCM2[[#This Row],[FieldUsed]]&amp;"_"&amp;t_CCM2[[#This Row],[Index]]</f>
        <v>ProgSpecificOrgType_CERV_11</v>
      </c>
      <c r="B82" s="28">
        <v>44315539</v>
      </c>
      <c r="C82" s="28" t="s">
        <v>688</v>
      </c>
      <c r="D82" s="28" t="s">
        <v>689</v>
      </c>
      <c r="E82" s="28" t="s">
        <v>694</v>
      </c>
      <c r="F82" s="28">
        <v>11</v>
      </c>
      <c r="R82" s="36">
        <v>20000887</v>
      </c>
      <c r="S82" s="36" t="s">
        <v>222</v>
      </c>
      <c r="T82" s="36" t="s">
        <v>223</v>
      </c>
      <c r="U82" s="36" t="str">
        <f>t_Countries[[#This Row],[Name]]&amp;" (" &amp; t_Countries[[#This Row],[ISO]] &amp; ")"</f>
        <v>Falkland Islands (FK)</v>
      </c>
    </row>
    <row r="83" spans="1:21" x14ac:dyDescent="0.2">
      <c r="A83" s="32" t="str">
        <f>t_CCM2[[#This Row],[FieldUsed]]&amp;"_"&amp;t_CCM2[[#This Row],[Index]]</f>
        <v>ProgSpecificOrgType_CERV_12</v>
      </c>
      <c r="B83" s="28">
        <v>43693682</v>
      </c>
      <c r="C83" s="28" t="s">
        <v>644</v>
      </c>
      <c r="D83" s="28" t="s">
        <v>645</v>
      </c>
      <c r="E83" s="28" t="s">
        <v>694</v>
      </c>
      <c r="F83" s="28">
        <v>12</v>
      </c>
      <c r="R83" s="36">
        <v>20000889</v>
      </c>
      <c r="S83" s="36" t="s">
        <v>226</v>
      </c>
      <c r="T83" s="36" t="s">
        <v>227</v>
      </c>
      <c r="U83" s="36" t="str">
        <f>t_Countries[[#This Row],[Name]]&amp;" (" &amp; t_Countries[[#This Row],[ISO]] &amp; ")"</f>
        <v>Faroe Islands (FO)</v>
      </c>
    </row>
    <row r="84" spans="1:21" x14ac:dyDescent="0.2">
      <c r="A84" s="32" t="str">
        <f>t_CCM2[[#This Row],[FieldUsed]]&amp;"_"&amp;t_CCM2[[#This Row],[Index]]</f>
        <v>ProgSpecificOrgType_CERV_13</v>
      </c>
      <c r="B84" s="28">
        <v>43693685</v>
      </c>
      <c r="C84" s="28" t="s">
        <v>646</v>
      </c>
      <c r="D84" s="28" t="s">
        <v>647</v>
      </c>
      <c r="E84" s="28" t="s">
        <v>694</v>
      </c>
      <c r="F84" s="28">
        <v>13</v>
      </c>
      <c r="R84" s="36">
        <v>20000886</v>
      </c>
      <c r="S84" s="36" t="s">
        <v>220</v>
      </c>
      <c r="T84" s="36" t="s">
        <v>221</v>
      </c>
      <c r="U84" s="36" t="str">
        <f>t_Countries[[#This Row],[Name]]&amp;" (" &amp; t_Countries[[#This Row],[ISO]] &amp; ")"</f>
        <v>Fiji (FJ)</v>
      </c>
    </row>
    <row r="85" spans="1:21" x14ac:dyDescent="0.2">
      <c r="A85" s="32" t="str">
        <f>t_CCM2[[#This Row],[FieldUsed]]&amp;"_"&amp;t_CCM2[[#This Row],[Index]]</f>
        <v>ProgSpecificOrgType_CERV_14</v>
      </c>
      <c r="B85" s="28">
        <v>43668785</v>
      </c>
      <c r="C85" s="28" t="s">
        <v>627</v>
      </c>
      <c r="D85" s="28" t="s">
        <v>628</v>
      </c>
      <c r="E85" s="28" t="s">
        <v>694</v>
      </c>
      <c r="F85" s="28">
        <v>14</v>
      </c>
      <c r="R85" s="36">
        <v>20000885</v>
      </c>
      <c r="S85" s="36" t="s">
        <v>218</v>
      </c>
      <c r="T85" s="36" t="s">
        <v>219</v>
      </c>
      <c r="U85" s="36" t="str">
        <f>t_Countries[[#This Row],[Name]]&amp;" (" &amp; t_Countries[[#This Row],[ISO]] &amp; ")"</f>
        <v>Finland (FI)</v>
      </c>
    </row>
    <row r="86" spans="1:21" x14ac:dyDescent="0.2">
      <c r="A86" s="32" t="str">
        <f>t_CCM2[[#This Row],[FieldUsed]]&amp;"_"&amp;t_CCM2[[#This Row],[Index]]</f>
        <v>ProgSpecificOrgType_CERV_15</v>
      </c>
      <c r="B86" s="28">
        <v>43693688</v>
      </c>
      <c r="C86" s="28" t="s">
        <v>648</v>
      </c>
      <c r="D86" s="28" t="s">
        <v>649</v>
      </c>
      <c r="E86" s="28" t="s">
        <v>694</v>
      </c>
      <c r="F86" s="28">
        <v>15</v>
      </c>
      <c r="R86" s="36">
        <v>20000890</v>
      </c>
      <c r="S86" s="36" t="s">
        <v>30</v>
      </c>
      <c r="T86" s="36" t="s">
        <v>228</v>
      </c>
      <c r="U86" s="36" t="str">
        <f>t_Countries[[#This Row],[Name]]&amp;" (" &amp; t_Countries[[#This Row],[ISO]] &amp; ")"</f>
        <v>France (FR)</v>
      </c>
    </row>
    <row r="87" spans="1:21" x14ac:dyDescent="0.2">
      <c r="A87" s="32" t="str">
        <f>t_CCM2[[#This Row],[FieldUsed]]&amp;"_"&amp;t_CCM2[[#This Row],[Index]]</f>
        <v>ProgSpecificOrgType_CERV_16</v>
      </c>
      <c r="B87" s="28">
        <v>43668791</v>
      </c>
      <c r="C87" s="28" t="s">
        <v>631</v>
      </c>
      <c r="D87" s="28" t="s">
        <v>632</v>
      </c>
      <c r="E87" s="28" t="s">
        <v>694</v>
      </c>
      <c r="F87" s="28">
        <v>16</v>
      </c>
      <c r="R87" s="36">
        <v>31022700</v>
      </c>
      <c r="S87" s="36" t="s">
        <v>560</v>
      </c>
      <c r="T87" s="36" t="s">
        <v>561</v>
      </c>
      <c r="U87" s="36" t="str">
        <f>t_Countries[[#This Row],[Name]]&amp;" (" &amp; t_Countries[[#This Row],[ISO]] &amp; ")"</f>
        <v>French Guiana (GF)</v>
      </c>
    </row>
    <row r="88" spans="1:21" x14ac:dyDescent="0.2">
      <c r="A88" s="32" t="str">
        <f>t_CCM2[[#This Row],[FieldUsed]]&amp;"_"&amp;t_CCM2[[#This Row],[Index]]</f>
        <v>ProgSpecificOrgType_CERV_17</v>
      </c>
      <c r="B88" s="28">
        <v>43693691</v>
      </c>
      <c r="C88" s="28" t="s">
        <v>650</v>
      </c>
      <c r="D88" s="28" t="s">
        <v>651</v>
      </c>
      <c r="E88" s="28" t="s">
        <v>694</v>
      </c>
      <c r="F88" s="28">
        <v>17</v>
      </c>
      <c r="R88" s="36">
        <v>20000982</v>
      </c>
      <c r="S88" s="36" t="s">
        <v>408</v>
      </c>
      <c r="T88" s="36" t="s">
        <v>409</v>
      </c>
      <c r="U88" s="36" t="str">
        <f>t_Countries[[#This Row],[Name]]&amp;" (" &amp; t_Countries[[#This Row],[ISO]] &amp; ")"</f>
        <v>French Polynesia (PF)</v>
      </c>
    </row>
    <row r="89" spans="1:21" x14ac:dyDescent="0.2">
      <c r="A89" s="32" t="str">
        <f>t_CCM2[[#This Row],[FieldUsed]]&amp;"_"&amp;t_CCM2[[#This Row],[Index]]</f>
        <v>ProgSpecificOrgType_CERV_18</v>
      </c>
      <c r="B89" s="28">
        <v>43668767</v>
      </c>
      <c r="C89" s="28" t="s">
        <v>615</v>
      </c>
      <c r="D89" s="28" t="s">
        <v>616</v>
      </c>
      <c r="E89" s="28" t="s">
        <v>694</v>
      </c>
      <c r="F89" s="28">
        <v>18</v>
      </c>
      <c r="R89" s="36">
        <v>20001017</v>
      </c>
      <c r="S89" s="36" t="s">
        <v>477</v>
      </c>
      <c r="T89" s="36" t="s">
        <v>478</v>
      </c>
      <c r="U89" s="36" t="str">
        <f>t_Countries[[#This Row],[Name]]&amp;" (" &amp; t_Countries[[#This Row],[ISO]] &amp; ")"</f>
        <v>French Southern and Antarctic Lands (TF)</v>
      </c>
    </row>
    <row r="90" spans="1:21" x14ac:dyDescent="0.2">
      <c r="A90" s="32" t="str">
        <f>t_CCM2[[#This Row],[FieldUsed]]&amp;"_"&amp;t_CCM2[[#This Row],[Index]]</f>
        <v>ProgSpecificOrgType_CERV_19</v>
      </c>
      <c r="B90" s="28">
        <v>43693694</v>
      </c>
      <c r="C90" s="28" t="s">
        <v>652</v>
      </c>
      <c r="D90" s="28" t="s">
        <v>653</v>
      </c>
      <c r="E90" s="28" t="s">
        <v>694</v>
      </c>
      <c r="F90" s="28">
        <v>19</v>
      </c>
      <c r="R90" s="36">
        <v>20000891</v>
      </c>
      <c r="S90" s="36" t="s">
        <v>229</v>
      </c>
      <c r="T90" s="36" t="s">
        <v>230</v>
      </c>
      <c r="U90" s="36" t="str">
        <f>t_Countries[[#This Row],[Name]]&amp;" (" &amp; t_Countries[[#This Row],[ISO]] &amp; ")"</f>
        <v>Gabon (GA)</v>
      </c>
    </row>
    <row r="91" spans="1:21" x14ac:dyDescent="0.2">
      <c r="A91" s="32" t="str">
        <f>t_CCM2[[#This Row],[FieldUsed]]&amp;"_"&amp;t_CCM2[[#This Row],[Index]]</f>
        <v>ProgSpecificOrgType_CERV_20</v>
      </c>
      <c r="B91" s="28">
        <v>43693697</v>
      </c>
      <c r="C91" s="28" t="s">
        <v>654</v>
      </c>
      <c r="D91" s="28" t="s">
        <v>655</v>
      </c>
      <c r="E91" s="28" t="s">
        <v>694</v>
      </c>
      <c r="F91" s="28">
        <v>20</v>
      </c>
      <c r="R91" s="36">
        <v>20000899</v>
      </c>
      <c r="S91" s="36" t="s">
        <v>245</v>
      </c>
      <c r="T91" s="36" t="s">
        <v>246</v>
      </c>
      <c r="U91" s="36" t="str">
        <f>t_Countries[[#This Row],[Name]]&amp;" (" &amp; t_Countries[[#This Row],[ISO]] &amp; ")"</f>
        <v>Gambia (GM)</v>
      </c>
    </row>
    <row r="92" spans="1:21" x14ac:dyDescent="0.2">
      <c r="A92" s="32" t="str">
        <f>t_CCM2[[#This Row],[FieldUsed]]&amp;"_"&amp;t_CCM2[[#This Row],[Index]]</f>
        <v>ProgSpecificOrgType_CERV_21</v>
      </c>
      <c r="B92" s="28">
        <v>44315536</v>
      </c>
      <c r="C92" s="28" t="s">
        <v>686</v>
      </c>
      <c r="D92" s="28" t="s">
        <v>687</v>
      </c>
      <c r="E92" s="28" t="s">
        <v>694</v>
      </c>
      <c r="F92" s="28">
        <v>21</v>
      </c>
      <c r="R92" s="36">
        <v>20000895</v>
      </c>
      <c r="S92" s="36" t="s">
        <v>237</v>
      </c>
      <c r="T92" s="36" t="s">
        <v>238</v>
      </c>
      <c r="U92" s="36" t="str">
        <f>t_Countries[[#This Row],[Name]]&amp;" (" &amp; t_Countries[[#This Row],[ISO]] &amp; ")"</f>
        <v>Georgia (GE)</v>
      </c>
    </row>
    <row r="93" spans="1:21" x14ac:dyDescent="0.2">
      <c r="A93" s="32" t="str">
        <f>t_CCM2[[#This Row],[FieldUsed]]&amp;"_"&amp;t_CCM2[[#This Row],[Index]]</f>
        <v>ProgSpecificOrgType_CERV_22</v>
      </c>
      <c r="B93" s="28">
        <v>43693700</v>
      </c>
      <c r="C93" s="28" t="s">
        <v>656</v>
      </c>
      <c r="D93" s="28" t="s">
        <v>657</v>
      </c>
      <c r="E93" s="28" t="s">
        <v>694</v>
      </c>
      <c r="F93" s="28">
        <v>22</v>
      </c>
      <c r="R93" s="36">
        <v>20000873</v>
      </c>
      <c r="S93" s="36" t="s">
        <v>31</v>
      </c>
      <c r="T93" s="36" t="s">
        <v>196</v>
      </c>
      <c r="U93" s="36" t="str">
        <f>t_Countries[[#This Row],[Name]]&amp;" (" &amp; t_Countries[[#This Row],[ISO]] &amp; ")"</f>
        <v>Germany (DE)</v>
      </c>
    </row>
    <row r="94" spans="1:21" x14ac:dyDescent="0.2">
      <c r="A94" s="32" t="str">
        <f>t_CCM2[[#This Row],[FieldUsed]]&amp;"_"&amp;t_CCM2[[#This Row],[Index]]</f>
        <v>ProgSpecificOrgType_CERV_23</v>
      </c>
      <c r="B94" s="28">
        <v>43668770</v>
      </c>
      <c r="C94" s="28" t="s">
        <v>617</v>
      </c>
      <c r="D94" s="28" t="s">
        <v>618</v>
      </c>
      <c r="E94" s="28" t="s">
        <v>694</v>
      </c>
      <c r="F94" s="28">
        <v>23</v>
      </c>
      <c r="R94" s="36">
        <v>20000896</v>
      </c>
      <c r="S94" s="36" t="s">
        <v>239</v>
      </c>
      <c r="T94" s="36" t="s">
        <v>240</v>
      </c>
      <c r="U94" s="36" t="str">
        <f>t_Countries[[#This Row],[Name]]&amp;" (" &amp; t_Countries[[#This Row],[ISO]] &amp; ")"</f>
        <v>Ghana (GH)</v>
      </c>
    </row>
    <row r="95" spans="1:21" x14ac:dyDescent="0.2">
      <c r="A95" s="32" t="str">
        <f>t_CCM2[[#This Row],[FieldUsed]]&amp;"_"&amp;t_CCM2[[#This Row],[Index]]</f>
        <v>ProgSpecificOrgType_CERV_24</v>
      </c>
      <c r="B95" s="28">
        <v>43693703</v>
      </c>
      <c r="C95" s="28" t="s">
        <v>658</v>
      </c>
      <c r="D95" s="28" t="s">
        <v>618</v>
      </c>
      <c r="E95" s="28" t="s">
        <v>694</v>
      </c>
      <c r="F95" s="28">
        <v>24</v>
      </c>
      <c r="R95" s="36">
        <v>20000897</v>
      </c>
      <c r="S95" s="36" t="s">
        <v>241</v>
      </c>
      <c r="T95" s="36" t="s">
        <v>242</v>
      </c>
      <c r="U95" s="36" t="str">
        <f>t_Countries[[#This Row],[Name]]&amp;" (" &amp; t_Countries[[#This Row],[ISO]] &amp; ")"</f>
        <v>Gibraltar (GI)</v>
      </c>
    </row>
    <row r="96" spans="1:21" x14ac:dyDescent="0.2">
      <c r="A96" s="32" t="str">
        <f>t_CCM2[[#This Row],[FieldUsed]]&amp;"_"&amp;t_CCM2[[#This Row],[Index]]</f>
        <v>ProgSpecificOrgType_CERV_25</v>
      </c>
      <c r="B96" s="28">
        <v>43693706</v>
      </c>
      <c r="C96" s="28" t="s">
        <v>659</v>
      </c>
      <c r="D96" s="28" t="s">
        <v>660</v>
      </c>
      <c r="E96" s="28" t="s">
        <v>694</v>
      </c>
      <c r="F96" s="28">
        <v>25</v>
      </c>
      <c r="R96" s="36">
        <v>20000892</v>
      </c>
      <c r="S96" s="36" t="s">
        <v>231</v>
      </c>
      <c r="T96" s="36" t="s">
        <v>232</v>
      </c>
      <c r="U96" s="36" t="str">
        <f>t_Countries[[#This Row],[Name]]&amp;" (" &amp; t_Countries[[#This Row],[ISO]] &amp; ")"</f>
        <v>Great Britain (GB)</v>
      </c>
    </row>
    <row r="97" spans="1:21" x14ac:dyDescent="0.2">
      <c r="A97" s="32" t="str">
        <f>t_CCM2[[#This Row],[FieldUsed]]&amp;"_"&amp;t_CCM2[[#This Row],[Index]]</f>
        <v>ProgSpecificOrgType_CERV_26</v>
      </c>
      <c r="B97" s="28">
        <v>43693709</v>
      </c>
      <c r="C97" s="28" t="s">
        <v>661</v>
      </c>
      <c r="D97" s="28" t="s">
        <v>662</v>
      </c>
      <c r="E97" s="28" t="s">
        <v>694</v>
      </c>
      <c r="F97" s="28">
        <v>26</v>
      </c>
      <c r="R97" s="36">
        <v>20000902</v>
      </c>
      <c r="S97" s="36" t="s">
        <v>251</v>
      </c>
      <c r="T97" s="36" t="s">
        <v>252</v>
      </c>
      <c r="U97" s="36" t="str">
        <f>t_Countries[[#This Row],[Name]]&amp;" (" &amp; t_Countries[[#This Row],[ISO]] &amp; ")"</f>
        <v>Greece (EL)</v>
      </c>
    </row>
    <row r="98" spans="1:21" x14ac:dyDescent="0.2">
      <c r="A98" s="32" t="str">
        <f>t_CCM2[[#This Row],[FieldUsed]]&amp;"_"&amp;t_CCM2[[#This Row],[Index]]</f>
        <v>ProgSpecificOrgType_CERV_27</v>
      </c>
      <c r="B98" s="28">
        <v>44315542</v>
      </c>
      <c r="C98" s="28" t="s">
        <v>690</v>
      </c>
      <c r="D98" s="28" t="s">
        <v>691</v>
      </c>
      <c r="E98" s="28" t="s">
        <v>694</v>
      </c>
      <c r="F98" s="28">
        <v>27</v>
      </c>
      <c r="R98" s="36">
        <v>10000727</v>
      </c>
      <c r="S98" s="36" t="s">
        <v>85</v>
      </c>
      <c r="T98" s="36" t="s">
        <v>86</v>
      </c>
      <c r="U98" s="36" t="str">
        <f>t_Countries[[#This Row],[Name]]&amp;" (" &amp; t_Countries[[#This Row],[ISO]] &amp; ")"</f>
        <v>Greece - INACTIVE (GR)</v>
      </c>
    </row>
    <row r="99" spans="1:21" x14ac:dyDescent="0.2">
      <c r="A99" s="32" t="str">
        <f>t_CCM2[[#This Row],[FieldUsed]]&amp;"_"&amp;t_CCM2[[#This Row],[Index]]</f>
        <v>ProgSpecificOrgType_CERV_28</v>
      </c>
      <c r="B99" s="28">
        <v>43693712</v>
      </c>
      <c r="C99" s="28" t="s">
        <v>663</v>
      </c>
      <c r="D99" s="28" t="s">
        <v>664</v>
      </c>
      <c r="E99" s="28" t="s">
        <v>694</v>
      </c>
      <c r="F99" s="28">
        <v>28</v>
      </c>
      <c r="R99" s="36">
        <v>20000898</v>
      </c>
      <c r="S99" s="36" t="s">
        <v>243</v>
      </c>
      <c r="T99" s="36" t="s">
        <v>244</v>
      </c>
      <c r="U99" s="36" t="str">
        <f>t_Countries[[#This Row],[Name]]&amp;" (" &amp; t_Countries[[#This Row],[ISO]] &amp; ")"</f>
        <v>Greenland (GL)</v>
      </c>
    </row>
    <row r="100" spans="1:21" x14ac:dyDescent="0.2">
      <c r="A100" s="32" t="str">
        <f>t_CCM2[[#This Row],[FieldUsed]]&amp;"_"&amp;t_CCM2[[#This Row],[Index]]</f>
        <v>ProgSpecificOrgType_CERV_29</v>
      </c>
      <c r="B100" s="28">
        <v>43693715</v>
      </c>
      <c r="C100" s="28" t="s">
        <v>665</v>
      </c>
      <c r="D100" s="28" t="s">
        <v>666</v>
      </c>
      <c r="E100" s="28" t="s">
        <v>694</v>
      </c>
      <c r="F100" s="28">
        <v>29</v>
      </c>
      <c r="R100" s="36">
        <v>20000894</v>
      </c>
      <c r="S100" s="36" t="s">
        <v>235</v>
      </c>
      <c r="T100" s="36" t="s">
        <v>236</v>
      </c>
      <c r="U100" s="36" t="str">
        <f>t_Countries[[#This Row],[Name]]&amp;" (" &amp; t_Countries[[#This Row],[ISO]] &amp; ")"</f>
        <v>Grenada (GD)</v>
      </c>
    </row>
    <row r="101" spans="1:21" x14ac:dyDescent="0.2">
      <c r="A101" s="32" t="str">
        <f>t_CCM2[[#This Row],[FieldUsed]]&amp;"_"&amp;t_CCM2[[#This Row],[Index]]</f>
        <v>ProgSpecificOrgType_CERV_30</v>
      </c>
      <c r="B101" s="28">
        <v>44316640</v>
      </c>
      <c r="C101" s="28" t="s">
        <v>692</v>
      </c>
      <c r="D101" s="28" t="s">
        <v>693</v>
      </c>
      <c r="E101" s="28" t="s">
        <v>694</v>
      </c>
      <c r="F101" s="28">
        <v>30</v>
      </c>
      <c r="R101" s="36">
        <v>31036063</v>
      </c>
      <c r="S101" s="36" t="s">
        <v>568</v>
      </c>
      <c r="T101" s="36" t="s">
        <v>569</v>
      </c>
      <c r="U101" s="36" t="str">
        <f>t_Countries[[#This Row],[Name]]&amp;" (" &amp; t_Countries[[#This Row],[ISO]] &amp; ")"</f>
        <v>Guadeloupe (GP)</v>
      </c>
    </row>
    <row r="102" spans="1:21" x14ac:dyDescent="0.2">
      <c r="A102" s="32" t="str">
        <f>t_CCM2[[#This Row],[FieldUsed]]&amp;"_"&amp;t_CCM2[[#This Row],[Index]]</f>
        <v>ProgSpecificOrgType_CERV_31</v>
      </c>
      <c r="B102" s="28">
        <v>43668764</v>
      </c>
      <c r="C102" s="28" t="s">
        <v>613</v>
      </c>
      <c r="D102" s="28" t="s">
        <v>614</v>
      </c>
      <c r="E102" s="28" t="s">
        <v>694</v>
      </c>
      <c r="F102" s="28">
        <v>31</v>
      </c>
      <c r="R102" s="36">
        <v>20000905</v>
      </c>
      <c r="S102" s="36" t="s">
        <v>257</v>
      </c>
      <c r="T102" s="36" t="s">
        <v>258</v>
      </c>
      <c r="U102" s="36" t="str">
        <f>t_Countries[[#This Row],[Name]]&amp;" (" &amp; t_Countries[[#This Row],[ISO]] &amp; ")"</f>
        <v>Guam (GU)</v>
      </c>
    </row>
    <row r="103" spans="1:21" x14ac:dyDescent="0.2">
      <c r="A103" s="32" t="str">
        <f>t_CCM2[[#This Row],[FieldUsed]]&amp;"_"&amp;t_CCM2[[#This Row],[Index]]</f>
        <v>ProgSpecificOrgType_CERV_32</v>
      </c>
      <c r="B103" s="28">
        <v>43693718</v>
      </c>
      <c r="C103" s="28" t="s">
        <v>667</v>
      </c>
      <c r="D103" s="28" t="s">
        <v>668</v>
      </c>
      <c r="E103" s="28" t="s">
        <v>694</v>
      </c>
      <c r="F103" s="28">
        <v>32</v>
      </c>
      <c r="R103" s="36">
        <v>20000904</v>
      </c>
      <c r="S103" s="36" t="s">
        <v>255</v>
      </c>
      <c r="T103" s="36" t="s">
        <v>256</v>
      </c>
      <c r="U103" s="36" t="str">
        <f>t_Countries[[#This Row],[Name]]&amp;" (" &amp; t_Countries[[#This Row],[ISO]] &amp; ")"</f>
        <v>Guatemala (GT)</v>
      </c>
    </row>
    <row r="104" spans="1:21" x14ac:dyDescent="0.2">
      <c r="A104" s="32" t="str">
        <f>t_CCM2[[#This Row],[FieldUsed]]&amp;"_"&amp;t_CCM2[[#This Row],[Index]]</f>
        <v>ProgSpecificOrgType_CERV_33</v>
      </c>
      <c r="B104" s="28">
        <v>43693721</v>
      </c>
      <c r="C104" s="28" t="s">
        <v>669</v>
      </c>
      <c r="D104" s="28" t="s">
        <v>670</v>
      </c>
      <c r="E104" s="28" t="s">
        <v>694</v>
      </c>
      <c r="F104" s="28">
        <v>33</v>
      </c>
      <c r="R104" s="36">
        <v>31021700</v>
      </c>
      <c r="S104" s="36" t="s">
        <v>558</v>
      </c>
      <c r="T104" s="36" t="s">
        <v>559</v>
      </c>
      <c r="U104" s="36" t="str">
        <f>t_Countries[[#This Row],[Name]]&amp;" (" &amp; t_Countries[[#This Row],[ISO]] &amp; ")"</f>
        <v>Guernsey (GG)</v>
      </c>
    </row>
    <row r="105" spans="1:21" x14ac:dyDescent="0.2">
      <c r="A105" s="32" t="str">
        <f>t_CCM2[[#This Row],[FieldUsed]]&amp;"_"&amp;t_CCM2[[#This Row],[Index]]</f>
        <v>ProgSpecificOrgType_CERV_34</v>
      </c>
      <c r="B105" s="28">
        <v>43693724</v>
      </c>
      <c r="C105" s="28" t="s">
        <v>671</v>
      </c>
      <c r="D105" s="28" t="s">
        <v>672</v>
      </c>
      <c r="E105" s="28" t="s">
        <v>694</v>
      </c>
      <c r="F105" s="28">
        <v>34</v>
      </c>
      <c r="R105" s="36">
        <v>20000900</v>
      </c>
      <c r="S105" s="36" t="s">
        <v>247</v>
      </c>
      <c r="T105" s="36" t="s">
        <v>248</v>
      </c>
      <c r="U105" s="36" t="str">
        <f>t_Countries[[#This Row],[Name]]&amp;" (" &amp; t_Countries[[#This Row],[ISO]] &amp; ")"</f>
        <v>Guinea (GN)</v>
      </c>
    </row>
    <row r="106" spans="1:21" x14ac:dyDescent="0.2">
      <c r="A106" s="32" t="str">
        <f>t_CCM2[[#This Row],[FieldUsed]]&amp;"_"&amp;t_CCM2[[#This Row],[Index]]</f>
        <v>ProgSpecificOrgType_CERV_35</v>
      </c>
      <c r="B106" s="28">
        <v>43693727</v>
      </c>
      <c r="C106" s="28" t="s">
        <v>673</v>
      </c>
      <c r="D106" s="28" t="s">
        <v>674</v>
      </c>
      <c r="E106" s="28" t="s">
        <v>694</v>
      </c>
      <c r="F106" s="28">
        <v>35</v>
      </c>
      <c r="R106" s="36">
        <v>20000906</v>
      </c>
      <c r="S106" s="36" t="s">
        <v>259</v>
      </c>
      <c r="T106" s="36" t="s">
        <v>260</v>
      </c>
      <c r="U106" s="36" t="str">
        <f>t_Countries[[#This Row],[Name]]&amp;" (" &amp; t_Countries[[#This Row],[ISO]] &amp; ")"</f>
        <v>Guinea-Bissau (GW)</v>
      </c>
    </row>
    <row r="107" spans="1:21" x14ac:dyDescent="0.2">
      <c r="A107" s="32" t="str">
        <f>t_CCM2[[#This Row],[FieldUsed]]&amp;"_"&amp;t_CCM2[[#This Row],[Index]]</f>
        <v>ProgSpecificOrgType_CERV_36</v>
      </c>
      <c r="B107" s="28">
        <v>43693730</v>
      </c>
      <c r="C107" s="28" t="s">
        <v>675</v>
      </c>
      <c r="D107" s="28" t="s">
        <v>676</v>
      </c>
      <c r="E107" s="28" t="s">
        <v>694</v>
      </c>
      <c r="F107" s="28">
        <v>36</v>
      </c>
      <c r="R107" s="36">
        <v>20000907</v>
      </c>
      <c r="S107" s="36" t="s">
        <v>261</v>
      </c>
      <c r="T107" s="36" t="s">
        <v>262</v>
      </c>
      <c r="U107" s="36" t="str">
        <f>t_Countries[[#This Row],[Name]]&amp;" (" &amp; t_Countries[[#This Row],[ISO]] &amp; ")"</f>
        <v>Guyana (GY)</v>
      </c>
    </row>
    <row r="108" spans="1:21" x14ac:dyDescent="0.2">
      <c r="A108" s="32" t="str">
        <f>t_CCM2[[#This Row],[FieldUsed]]&amp;"_"&amp;t_CCM2[[#This Row],[Index]]</f>
        <v>ProgSpecificOrgType_CERV_37</v>
      </c>
      <c r="B108" s="28">
        <v>43693733</v>
      </c>
      <c r="C108" s="28" t="s">
        <v>677</v>
      </c>
      <c r="D108" s="28" t="s">
        <v>678</v>
      </c>
      <c r="E108" s="28" t="s">
        <v>694</v>
      </c>
      <c r="F108" s="28">
        <v>37</v>
      </c>
      <c r="R108" s="36">
        <v>20000912</v>
      </c>
      <c r="S108" s="36" t="s">
        <v>271</v>
      </c>
      <c r="T108" s="36" t="s">
        <v>272</v>
      </c>
      <c r="U108" s="36" t="str">
        <f>t_Countries[[#This Row],[Name]]&amp;" (" &amp; t_Countries[[#This Row],[ISO]] &amp; ")"</f>
        <v>Haiti (HT)</v>
      </c>
    </row>
    <row r="109" spans="1:21" x14ac:dyDescent="0.2">
      <c r="A109" s="32" t="str">
        <f>t_CCM2[[#This Row],[FieldUsed]]&amp;"_"&amp;t_CCM2[[#This Row],[Index]]</f>
        <v>ProgSpecificOrgType_CERV_38</v>
      </c>
      <c r="B109" s="28">
        <v>43668776</v>
      </c>
      <c r="C109" s="28" t="s">
        <v>621</v>
      </c>
      <c r="D109" s="28" t="s">
        <v>622</v>
      </c>
      <c r="E109" s="28" t="s">
        <v>694</v>
      </c>
      <c r="F109" s="28">
        <v>38</v>
      </c>
      <c r="R109" s="36">
        <v>20000909</v>
      </c>
      <c r="S109" s="36" t="s">
        <v>265</v>
      </c>
      <c r="T109" s="36" t="s">
        <v>266</v>
      </c>
      <c r="U109" s="36" t="str">
        <f>t_Countries[[#This Row],[Name]]&amp;" (" &amp; t_Countries[[#This Row],[ISO]] &amp; ")"</f>
        <v>Heard Island and McDonald Islands (HM)</v>
      </c>
    </row>
    <row r="110" spans="1:21" x14ac:dyDescent="0.2">
      <c r="A110" s="32" t="str">
        <f>t_CCM2[[#This Row],[FieldUsed]]&amp;"_"&amp;t_CCM2[[#This Row],[Index]]</f>
        <v>ProgSpecificOrgType_CERV_39</v>
      </c>
      <c r="B110" s="28">
        <v>43693736</v>
      </c>
      <c r="C110" s="28" t="s">
        <v>679</v>
      </c>
      <c r="D110" s="28" t="s">
        <v>680</v>
      </c>
      <c r="E110" s="28" t="s">
        <v>694</v>
      </c>
      <c r="F110" s="28">
        <v>39</v>
      </c>
      <c r="R110" s="36">
        <v>20001037</v>
      </c>
      <c r="S110" s="36" t="s">
        <v>516</v>
      </c>
      <c r="T110" s="36" t="s">
        <v>517</v>
      </c>
      <c r="U110" s="36" t="str">
        <f>t_Countries[[#This Row],[Name]]&amp;" (" &amp; t_Countries[[#This Row],[ISO]] &amp; ")"</f>
        <v>Holy See (VA)</v>
      </c>
    </row>
    <row r="111" spans="1:21" x14ac:dyDescent="0.2">
      <c r="A111" s="32" t="str">
        <f>t_CCM2[[#This Row],[FieldUsed]]&amp;"_"&amp;t_CCM2[[#This Row],[Index]]</f>
        <v>ProgSpecificOrgType_CERV_40</v>
      </c>
      <c r="B111" s="28">
        <v>43668755</v>
      </c>
      <c r="C111" s="28" t="s">
        <v>607</v>
      </c>
      <c r="D111" s="28" t="s">
        <v>608</v>
      </c>
      <c r="E111" s="28" t="s">
        <v>694</v>
      </c>
      <c r="F111" s="28">
        <v>40</v>
      </c>
      <c r="R111" s="36">
        <v>20000910</v>
      </c>
      <c r="S111" s="36" t="s">
        <v>267</v>
      </c>
      <c r="T111" s="36" t="s">
        <v>268</v>
      </c>
      <c r="U111" s="36" t="str">
        <f>t_Countries[[#This Row],[Name]]&amp;" (" &amp; t_Countries[[#This Row],[ISO]] &amp; ")"</f>
        <v>Honduras (HN)</v>
      </c>
    </row>
    <row r="112" spans="1:21" x14ac:dyDescent="0.2">
      <c r="A112" s="32" t="str">
        <f>t_CCM2[[#This Row],[FieldUsed]]&amp;"_"&amp;t_CCM2[[#This Row],[Index]]</f>
        <v>ProgSpecificOrgType_CERV_41</v>
      </c>
      <c r="B112" s="28">
        <v>43668761</v>
      </c>
      <c r="C112" s="28" t="s">
        <v>611</v>
      </c>
      <c r="D112" s="28" t="s">
        <v>612</v>
      </c>
      <c r="E112" s="28" t="s">
        <v>694</v>
      </c>
      <c r="F112" s="28">
        <v>41</v>
      </c>
      <c r="R112" s="36">
        <v>20000908</v>
      </c>
      <c r="S112" s="36" t="s">
        <v>263</v>
      </c>
      <c r="T112" s="36" t="s">
        <v>264</v>
      </c>
      <c r="U112" s="36" t="str">
        <f>t_Countries[[#This Row],[Name]]&amp;" (" &amp; t_Countries[[#This Row],[ISO]] &amp; ")"</f>
        <v>Hong Kong (HK)</v>
      </c>
    </row>
    <row r="113" spans="1:21" x14ac:dyDescent="0.2">
      <c r="A113" s="32" t="str">
        <f>t_CCM2[[#This Row],[FieldUsed]]&amp;"_"&amp;t_CCM2[[#This Row],[Index]]</f>
        <v>ProgSpecificOrgType_CERV_42</v>
      </c>
      <c r="B113" s="28">
        <v>43693739</v>
      </c>
      <c r="C113" s="28" t="s">
        <v>681</v>
      </c>
      <c r="D113" s="28" t="s">
        <v>612</v>
      </c>
      <c r="E113" s="28" t="s">
        <v>694</v>
      </c>
      <c r="F113" s="28">
        <v>42</v>
      </c>
      <c r="R113" s="36">
        <v>20000913</v>
      </c>
      <c r="S113" s="36" t="s">
        <v>273</v>
      </c>
      <c r="T113" s="36" t="s">
        <v>274</v>
      </c>
      <c r="U113" s="36" t="str">
        <f>t_Countries[[#This Row],[Name]]&amp;" (" &amp; t_Countries[[#This Row],[ISO]] &amp; ")"</f>
        <v>Hungary (HU)</v>
      </c>
    </row>
    <row r="114" spans="1:21" x14ac:dyDescent="0.2">
      <c r="A114" s="32" t="str">
        <f>t_CCM2[[#This Row],[FieldUsed]]&amp;"_"&amp;t_CCM2[[#This Row],[Index]]</f>
        <v>ProgSpecificOrgType_CERV_43</v>
      </c>
      <c r="B114" s="28">
        <v>43693742</v>
      </c>
      <c r="C114" s="28" t="s">
        <v>682</v>
      </c>
      <c r="D114" s="28" t="s">
        <v>683</v>
      </c>
      <c r="E114" s="28" t="s">
        <v>694</v>
      </c>
      <c r="F114" s="28">
        <v>43</v>
      </c>
      <c r="R114" s="36">
        <v>20000921</v>
      </c>
      <c r="S114" s="36" t="s">
        <v>288</v>
      </c>
      <c r="T114" s="36" t="s">
        <v>289</v>
      </c>
      <c r="U114" s="36" t="str">
        <f>t_Countries[[#This Row],[Name]]&amp;" (" &amp; t_Countries[[#This Row],[ISO]] &amp; ")"</f>
        <v>Iceland (IS)</v>
      </c>
    </row>
    <row r="115" spans="1:21" x14ac:dyDescent="0.2">
      <c r="A115" s="32" t="str">
        <f>t_CCM2[[#This Row],[FieldUsed]]&amp;"_"&amp;t_CCM2[[#This Row],[Index]]</f>
        <v>ProgSpecificOrgType_CERV_44</v>
      </c>
      <c r="B115" s="28">
        <v>43668758</v>
      </c>
      <c r="C115" s="28" t="s">
        <v>609</v>
      </c>
      <c r="D115" s="28" t="s">
        <v>610</v>
      </c>
      <c r="E115" s="28" t="s">
        <v>694</v>
      </c>
      <c r="F115" s="28">
        <v>44</v>
      </c>
      <c r="R115" s="36">
        <v>20000917</v>
      </c>
      <c r="S115" s="36" t="s">
        <v>280</v>
      </c>
      <c r="T115" s="36" t="s">
        <v>281</v>
      </c>
      <c r="U115" s="36" t="str">
        <f>t_Countries[[#This Row],[Name]]&amp;" (" &amp; t_Countries[[#This Row],[ISO]] &amp; ")"</f>
        <v>India (IN)</v>
      </c>
    </row>
    <row r="116" spans="1:21" x14ac:dyDescent="0.2">
      <c r="A116" s="32" t="str">
        <f>t_CCM2[[#This Row],[FieldUsed]]&amp;"_"&amp;t_CCM2[[#This Row],[Index]]</f>
        <v>ProgSpecificOrgType_CERV_45</v>
      </c>
      <c r="B116" s="28">
        <v>43693745</v>
      </c>
      <c r="C116" s="28" t="s">
        <v>684</v>
      </c>
      <c r="D116" s="28" t="s">
        <v>685</v>
      </c>
      <c r="E116" s="28" t="s">
        <v>694</v>
      </c>
      <c r="F116" s="28">
        <v>45</v>
      </c>
      <c r="R116" s="36">
        <v>20000914</v>
      </c>
      <c r="S116" s="36" t="s">
        <v>80</v>
      </c>
      <c r="T116" s="36" t="s">
        <v>275</v>
      </c>
      <c r="U116" s="36" t="str">
        <f>t_Countries[[#This Row],[Name]]&amp;" (" &amp; t_Countries[[#This Row],[ISO]] &amp; ")"</f>
        <v>Indonesia (ID)</v>
      </c>
    </row>
    <row r="117" spans="1:21" x14ac:dyDescent="0.2">
      <c r="A117" s="32" t="str">
        <f>t_CCM2[[#This Row],[FieldUsed]]&amp;"_"&amp;t_CCM2[[#This Row],[Index]]</f>
        <v>ProgSpecificOrgType_ERASMUS2027_1</v>
      </c>
      <c r="B117" s="28">
        <v>43578611</v>
      </c>
      <c r="C117" s="28" t="s">
        <v>813</v>
      </c>
      <c r="D117" s="28" t="s">
        <v>814</v>
      </c>
      <c r="E117" s="28" t="s">
        <v>815</v>
      </c>
      <c r="F117" s="28">
        <v>1</v>
      </c>
      <c r="R117" s="36">
        <v>20000920</v>
      </c>
      <c r="S117" s="36" t="s">
        <v>286</v>
      </c>
      <c r="T117" s="36" t="s">
        <v>287</v>
      </c>
      <c r="U117" s="36" t="str">
        <f>t_Countries[[#This Row],[Name]]&amp;" (" &amp; t_Countries[[#This Row],[ISO]] &amp; ")"</f>
        <v>Iran (Islamic Republic of) (IR)</v>
      </c>
    </row>
    <row r="118" spans="1:21" x14ac:dyDescent="0.2">
      <c r="A118" s="32" t="str">
        <f>t_CCM2[[#This Row],[FieldUsed]]&amp;"_"&amp;t_CCM2[[#This Row],[Index]]</f>
        <v>ProgSpecificOrgType_ERASMUS2027_2</v>
      </c>
      <c r="B118" s="28">
        <v>43578698</v>
      </c>
      <c r="C118" s="28" t="s">
        <v>816</v>
      </c>
      <c r="D118" s="28" t="s">
        <v>817</v>
      </c>
      <c r="E118" s="28" t="s">
        <v>815</v>
      </c>
      <c r="F118" s="28">
        <v>2</v>
      </c>
      <c r="R118" s="36">
        <v>20000919</v>
      </c>
      <c r="S118" s="36" t="s">
        <v>284</v>
      </c>
      <c r="T118" s="36" t="s">
        <v>285</v>
      </c>
      <c r="U118" s="36" t="str">
        <f>t_Countries[[#This Row],[Name]]&amp;" (" &amp; t_Countries[[#This Row],[ISO]] &amp; ")"</f>
        <v>Iraq (IQ)</v>
      </c>
    </row>
    <row r="119" spans="1:21" x14ac:dyDescent="0.2">
      <c r="A119" s="32" t="str">
        <f>t_CCM2[[#This Row],[FieldUsed]]&amp;"_"&amp;t_CCM2[[#This Row],[Index]]</f>
        <v>ProgSpecificOrgType_ERASMUS2027_3</v>
      </c>
      <c r="B119" s="28">
        <v>43578701</v>
      </c>
      <c r="C119" s="28" t="s">
        <v>818</v>
      </c>
      <c r="D119" s="28" t="s">
        <v>819</v>
      </c>
      <c r="E119" s="28" t="s">
        <v>815</v>
      </c>
      <c r="F119" s="28">
        <v>3</v>
      </c>
      <c r="R119" s="36">
        <v>20000915</v>
      </c>
      <c r="S119" s="36" t="s">
        <v>276</v>
      </c>
      <c r="T119" s="36" t="s">
        <v>277</v>
      </c>
      <c r="U119" s="36" t="str">
        <f>t_Countries[[#This Row],[Name]]&amp;" (" &amp; t_Countries[[#This Row],[ISO]] &amp; ")"</f>
        <v>Ireland (IE)</v>
      </c>
    </row>
    <row r="120" spans="1:21" x14ac:dyDescent="0.2">
      <c r="A120" s="32" t="str">
        <f>t_CCM2[[#This Row],[FieldUsed]]&amp;"_"&amp;t_CCM2[[#This Row],[Index]]</f>
        <v>ProgSpecificOrgType_ERASMUS2027_4</v>
      </c>
      <c r="B120" s="28">
        <v>43578614</v>
      </c>
      <c r="C120" s="28" t="s">
        <v>820</v>
      </c>
      <c r="D120" s="28" t="s">
        <v>821</v>
      </c>
      <c r="E120" s="28" t="s">
        <v>815</v>
      </c>
      <c r="F120" s="28">
        <v>4</v>
      </c>
      <c r="R120" s="36">
        <v>31036062</v>
      </c>
      <c r="S120" s="36" t="s">
        <v>566</v>
      </c>
      <c r="T120" s="36" t="s">
        <v>567</v>
      </c>
      <c r="U120" s="36" t="str">
        <f>t_Countries[[#This Row],[Name]]&amp;" (" &amp; t_Countries[[#This Row],[ISO]] &amp; ")"</f>
        <v>Isle of Man (IM)</v>
      </c>
    </row>
    <row r="121" spans="1:21" x14ac:dyDescent="0.2">
      <c r="A121" s="32" t="str">
        <f>t_CCM2[[#This Row],[FieldUsed]]&amp;"_"&amp;t_CCM2[[#This Row],[Index]]</f>
        <v>ProgSpecificOrgType_ERASMUS2027_5</v>
      </c>
      <c r="B121" s="28">
        <v>43578617</v>
      </c>
      <c r="C121" s="28" t="s">
        <v>822</v>
      </c>
      <c r="D121" s="28" t="s">
        <v>823</v>
      </c>
      <c r="E121" s="28" t="s">
        <v>815</v>
      </c>
      <c r="F121" s="28">
        <v>5</v>
      </c>
      <c r="R121" s="36">
        <v>20000916</v>
      </c>
      <c r="S121" s="36" t="s">
        <v>278</v>
      </c>
      <c r="T121" s="36" t="s">
        <v>279</v>
      </c>
      <c r="U121" s="36" t="str">
        <f>t_Countries[[#This Row],[Name]]&amp;" (" &amp; t_Countries[[#This Row],[ISO]] &amp; ")"</f>
        <v>Israel (IL)</v>
      </c>
    </row>
    <row r="122" spans="1:21" x14ac:dyDescent="0.2">
      <c r="A122" s="32" t="str">
        <f>t_CCM2[[#This Row],[FieldUsed]]&amp;"_"&amp;t_CCM2[[#This Row],[Index]]</f>
        <v>ProgSpecificOrgType_ERASMUS2027_6</v>
      </c>
      <c r="B122" s="28">
        <v>43578692</v>
      </c>
      <c r="C122" s="28" t="s">
        <v>824</v>
      </c>
      <c r="D122" s="28" t="s">
        <v>825</v>
      </c>
      <c r="E122" s="28" t="s">
        <v>815</v>
      </c>
      <c r="F122" s="28">
        <v>6</v>
      </c>
      <c r="R122" s="36">
        <v>20000922</v>
      </c>
      <c r="S122" s="36" t="s">
        <v>290</v>
      </c>
      <c r="T122" s="36" t="s">
        <v>291</v>
      </c>
      <c r="U122" s="36" t="str">
        <f>t_Countries[[#This Row],[Name]]&amp;" (" &amp; t_Countries[[#This Row],[ISO]] &amp; ")"</f>
        <v>Italy (IT)</v>
      </c>
    </row>
    <row r="123" spans="1:21" x14ac:dyDescent="0.2">
      <c r="A123" s="32" t="str">
        <f>t_CCM2[[#This Row],[FieldUsed]]&amp;"_"&amp;t_CCM2[[#This Row],[Index]]</f>
        <v>ProgSpecificOrgType_ERASMUS2027_7</v>
      </c>
      <c r="B123" s="28">
        <v>43578695</v>
      </c>
      <c r="C123" s="28" t="s">
        <v>826</v>
      </c>
      <c r="D123" s="28" t="s">
        <v>827</v>
      </c>
      <c r="E123" s="28" t="s">
        <v>815</v>
      </c>
      <c r="F123" s="28">
        <v>7</v>
      </c>
      <c r="R123" s="36">
        <v>20000923</v>
      </c>
      <c r="S123" s="36" t="s">
        <v>292</v>
      </c>
      <c r="T123" s="36" t="s">
        <v>293</v>
      </c>
      <c r="U123" s="36" t="str">
        <f>t_Countries[[#This Row],[Name]]&amp;" (" &amp; t_Countries[[#This Row],[ISO]] &amp; ")"</f>
        <v>Jamaica (JM)</v>
      </c>
    </row>
    <row r="124" spans="1:21" x14ac:dyDescent="0.2">
      <c r="A124" s="32" t="str">
        <f>t_CCM2[[#This Row],[FieldUsed]]&amp;"_"&amp;t_CCM2[[#This Row],[Index]]</f>
        <v>ProgSpecificOrgType_ERASMUS2027_8</v>
      </c>
      <c r="B124" s="28">
        <v>43578599</v>
      </c>
      <c r="C124" s="28" t="s">
        <v>828</v>
      </c>
      <c r="D124" s="28" t="s">
        <v>829</v>
      </c>
      <c r="E124" s="28" t="s">
        <v>815</v>
      </c>
      <c r="F124" s="28">
        <v>8</v>
      </c>
      <c r="R124" s="36">
        <v>20000925</v>
      </c>
      <c r="S124" s="36" t="s">
        <v>296</v>
      </c>
      <c r="T124" s="36" t="s">
        <v>297</v>
      </c>
      <c r="U124" s="36" t="str">
        <f>t_Countries[[#This Row],[Name]]&amp;" (" &amp; t_Countries[[#This Row],[ISO]] &amp; ")"</f>
        <v>Japan (JP)</v>
      </c>
    </row>
    <row r="125" spans="1:21" x14ac:dyDescent="0.2">
      <c r="A125" s="32" t="str">
        <f>t_CCM2[[#This Row],[FieldUsed]]&amp;"_"&amp;t_CCM2[[#This Row],[Index]]</f>
        <v>ProgSpecificOrgType_ERASMUS2027_9</v>
      </c>
      <c r="B125" s="28">
        <v>43578689</v>
      </c>
      <c r="C125" s="28" t="s">
        <v>830</v>
      </c>
      <c r="D125" s="28" t="s">
        <v>831</v>
      </c>
      <c r="E125" s="28" t="s">
        <v>815</v>
      </c>
      <c r="F125" s="28">
        <v>9</v>
      </c>
      <c r="R125" s="36">
        <v>31036061</v>
      </c>
      <c r="S125" s="36" t="s">
        <v>564</v>
      </c>
      <c r="T125" s="36" t="s">
        <v>565</v>
      </c>
      <c r="U125" s="36" t="str">
        <f>t_Countries[[#This Row],[Name]]&amp;" (" &amp; t_Countries[[#This Row],[ISO]] &amp; ")"</f>
        <v>Jersey (JE)</v>
      </c>
    </row>
    <row r="126" spans="1:21" x14ac:dyDescent="0.2">
      <c r="A126" s="32" t="str">
        <f>t_CCM2[[#This Row],[FieldUsed]]&amp;"_"&amp;t_CCM2[[#This Row],[Index]]</f>
        <v>ProgSpecificOrgType_ERASMUS2027_10</v>
      </c>
      <c r="B126" s="28">
        <v>43578683</v>
      </c>
      <c r="C126" s="28" t="s">
        <v>832</v>
      </c>
      <c r="D126" s="28" t="s">
        <v>833</v>
      </c>
      <c r="E126" s="28" t="s">
        <v>815</v>
      </c>
      <c r="F126" s="28">
        <v>10</v>
      </c>
      <c r="R126" s="36">
        <v>20000924</v>
      </c>
      <c r="S126" s="36" t="s">
        <v>294</v>
      </c>
      <c r="T126" s="36" t="s">
        <v>295</v>
      </c>
      <c r="U126" s="36" t="str">
        <f>t_Countries[[#This Row],[Name]]&amp;" (" &amp; t_Countries[[#This Row],[ISO]] &amp; ")"</f>
        <v>Jordan (JO)</v>
      </c>
    </row>
    <row r="127" spans="1:21" x14ac:dyDescent="0.2">
      <c r="A127" s="32" t="str">
        <f>t_CCM2[[#This Row],[FieldUsed]]&amp;"_"&amp;t_CCM2[[#This Row],[Index]]</f>
        <v>ProgSpecificOrgType_ERASMUS2027_11</v>
      </c>
      <c r="B127" s="28">
        <v>43578620</v>
      </c>
      <c r="C127" s="28" t="s">
        <v>834</v>
      </c>
      <c r="D127" s="28" t="s">
        <v>835</v>
      </c>
      <c r="E127" s="28" t="s">
        <v>815</v>
      </c>
      <c r="F127" s="28">
        <v>11</v>
      </c>
      <c r="R127" s="36">
        <v>20000936</v>
      </c>
      <c r="S127" s="36" t="s">
        <v>318</v>
      </c>
      <c r="T127" s="36" t="s">
        <v>319</v>
      </c>
      <c r="U127" s="36" t="str">
        <f>t_Countries[[#This Row],[Name]]&amp;" (" &amp; t_Countries[[#This Row],[ISO]] &amp; ")"</f>
        <v>Kazakhstan (KZ)</v>
      </c>
    </row>
    <row r="128" spans="1:21" x14ac:dyDescent="0.2">
      <c r="A128" s="32" t="str">
        <f>t_CCM2[[#This Row],[FieldUsed]]&amp;"_"&amp;t_CCM2[[#This Row],[Index]]</f>
        <v>ProgSpecificOrgType_ERASMUS2027_12</v>
      </c>
      <c r="B128" s="28">
        <v>43578623</v>
      </c>
      <c r="C128" s="28" t="s">
        <v>836</v>
      </c>
      <c r="D128" s="28" t="s">
        <v>837</v>
      </c>
      <c r="E128" s="28" t="s">
        <v>815</v>
      </c>
      <c r="F128" s="28">
        <v>12</v>
      </c>
      <c r="R128" s="36">
        <v>20000926</v>
      </c>
      <c r="S128" s="36" t="s">
        <v>298</v>
      </c>
      <c r="T128" s="36" t="s">
        <v>299</v>
      </c>
      <c r="U128" s="36" t="str">
        <f>t_Countries[[#This Row],[Name]]&amp;" (" &amp; t_Countries[[#This Row],[ISO]] &amp; ")"</f>
        <v>Kenya (KE)</v>
      </c>
    </row>
    <row r="129" spans="1:21" x14ac:dyDescent="0.2">
      <c r="A129" s="32" t="str">
        <f>t_CCM2[[#This Row],[FieldUsed]]&amp;"_"&amp;t_CCM2[[#This Row],[Index]]</f>
        <v>ProgSpecificOrgType_ERASMUS2027_13</v>
      </c>
      <c r="B129" s="28">
        <v>43578626</v>
      </c>
      <c r="C129" s="28" t="s">
        <v>838</v>
      </c>
      <c r="D129" s="28" t="s">
        <v>839</v>
      </c>
      <c r="E129" s="28" t="s">
        <v>815</v>
      </c>
      <c r="F129" s="28">
        <v>13</v>
      </c>
      <c r="R129" s="36">
        <v>20000929</v>
      </c>
      <c r="S129" s="36" t="s">
        <v>304</v>
      </c>
      <c r="T129" s="36" t="s">
        <v>305</v>
      </c>
      <c r="U129" s="36" t="str">
        <f>t_Countries[[#This Row],[Name]]&amp;" (" &amp; t_Countries[[#This Row],[ISO]] &amp; ")"</f>
        <v>Kiribati (KI)</v>
      </c>
    </row>
    <row r="130" spans="1:21" x14ac:dyDescent="0.2">
      <c r="A130" s="32" t="str">
        <f>t_CCM2[[#This Row],[FieldUsed]]&amp;"_"&amp;t_CCM2[[#This Row],[Index]]</f>
        <v>ProgSpecificOrgType_ERASMUS2027_14</v>
      </c>
      <c r="B130" s="28">
        <v>43578629</v>
      </c>
      <c r="C130" s="28" t="s">
        <v>840</v>
      </c>
      <c r="D130" s="28" t="s">
        <v>841</v>
      </c>
      <c r="E130" s="28" t="s">
        <v>815</v>
      </c>
      <c r="F130" s="28">
        <v>14</v>
      </c>
      <c r="R130" s="36">
        <v>20000932</v>
      </c>
      <c r="S130" s="36" t="s">
        <v>310</v>
      </c>
      <c r="T130" s="36" t="s">
        <v>311</v>
      </c>
      <c r="U130" s="36" t="str">
        <f>t_Countries[[#This Row],[Name]]&amp;" (" &amp; t_Countries[[#This Row],[ISO]] &amp; ")"</f>
        <v>Korea (Democratic People's Republic of) (KP)</v>
      </c>
    </row>
    <row r="131" spans="1:21" x14ac:dyDescent="0.2">
      <c r="A131" s="32" t="str">
        <f>t_CCM2[[#This Row],[FieldUsed]]&amp;"_"&amp;t_CCM2[[#This Row],[Index]]</f>
        <v>ProgSpecificOrgType_ERASMUS2027_15</v>
      </c>
      <c r="B131" s="28">
        <v>43578632</v>
      </c>
      <c r="C131" s="28" t="s">
        <v>842</v>
      </c>
      <c r="D131" s="28" t="s">
        <v>843</v>
      </c>
      <c r="E131" s="28" t="s">
        <v>815</v>
      </c>
      <c r="F131" s="28">
        <v>15</v>
      </c>
      <c r="R131" s="36">
        <v>20000933</v>
      </c>
      <c r="S131" s="36" t="s">
        <v>312</v>
      </c>
      <c r="T131" s="36" t="s">
        <v>313</v>
      </c>
      <c r="U131" s="36" t="str">
        <f>t_Countries[[#This Row],[Name]]&amp;" (" &amp; t_Countries[[#This Row],[ISO]] &amp; ")"</f>
        <v>Korea (Republic of) (KR)</v>
      </c>
    </row>
    <row r="132" spans="1:21" x14ac:dyDescent="0.2">
      <c r="A132" s="32" t="str">
        <f>t_CCM2[[#This Row],[FieldUsed]]&amp;"_"&amp;t_CCM2[[#This Row],[Index]]</f>
        <v>ProgSpecificOrgType_ERASMUS2027_16</v>
      </c>
      <c r="B132" s="28">
        <v>43578635</v>
      </c>
      <c r="C132" s="28" t="s">
        <v>844</v>
      </c>
      <c r="D132" s="28" t="s">
        <v>845</v>
      </c>
      <c r="E132" s="28" t="s">
        <v>815</v>
      </c>
      <c r="F132" s="28">
        <v>16</v>
      </c>
      <c r="R132" s="36">
        <v>31008860</v>
      </c>
      <c r="S132" s="36" t="s">
        <v>556</v>
      </c>
      <c r="T132" s="36" t="s">
        <v>557</v>
      </c>
      <c r="U132" s="36" t="str">
        <f>t_Countries[[#This Row],[Name]]&amp;" (" &amp; t_Countries[[#This Row],[ISO]] &amp; ")"</f>
        <v>Kosovo * UN resolution (XK)</v>
      </c>
    </row>
    <row r="133" spans="1:21" x14ac:dyDescent="0.2">
      <c r="A133" s="32" t="str">
        <f>t_CCM2[[#This Row],[FieldUsed]]&amp;"_"&amp;t_CCM2[[#This Row],[Index]]</f>
        <v>ProgSpecificOrgType_ERASMUS2027_17</v>
      </c>
      <c r="B133" s="28">
        <v>43578638</v>
      </c>
      <c r="C133" s="28" t="s">
        <v>846</v>
      </c>
      <c r="D133" s="28" t="s">
        <v>847</v>
      </c>
      <c r="E133" s="28" t="s">
        <v>815</v>
      </c>
      <c r="F133" s="28">
        <v>17</v>
      </c>
      <c r="R133" s="36">
        <v>20000934</v>
      </c>
      <c r="S133" s="36" t="s">
        <v>314</v>
      </c>
      <c r="T133" s="36" t="s">
        <v>315</v>
      </c>
      <c r="U133" s="36" t="str">
        <f>t_Countries[[#This Row],[Name]]&amp;" (" &amp; t_Countries[[#This Row],[ISO]] &amp; ")"</f>
        <v>Kuwait (KW)</v>
      </c>
    </row>
    <row r="134" spans="1:21" x14ac:dyDescent="0.2">
      <c r="A134" s="32" t="str">
        <f>t_CCM2[[#This Row],[FieldUsed]]&amp;"_"&amp;t_CCM2[[#This Row],[Index]]</f>
        <v>ProgSpecificOrgType_ERASMUS2027_18</v>
      </c>
      <c r="B134" s="28">
        <v>43578596</v>
      </c>
      <c r="C134" s="28" t="s">
        <v>848</v>
      </c>
      <c r="D134" s="28" t="s">
        <v>849</v>
      </c>
      <c r="E134" s="28" t="s">
        <v>815</v>
      </c>
      <c r="F134" s="28">
        <v>18</v>
      </c>
      <c r="R134" s="36">
        <v>20000927</v>
      </c>
      <c r="S134" s="36" t="s">
        <v>300</v>
      </c>
      <c r="T134" s="36" t="s">
        <v>301</v>
      </c>
      <c r="U134" s="36" t="str">
        <f>t_Countries[[#This Row],[Name]]&amp;" (" &amp; t_Countries[[#This Row],[ISO]] &amp; ")"</f>
        <v>Kyrgyzstan (KG)</v>
      </c>
    </row>
    <row r="135" spans="1:21" x14ac:dyDescent="0.2">
      <c r="A135" s="32" t="str">
        <f>t_CCM2[[#This Row],[FieldUsed]]&amp;"_"&amp;t_CCM2[[#This Row],[Index]]</f>
        <v>ProgSpecificOrgType_ERASMUS2027_19</v>
      </c>
      <c r="B135" s="28">
        <v>43578641</v>
      </c>
      <c r="C135" s="28" t="s">
        <v>850</v>
      </c>
      <c r="D135" s="28" t="s">
        <v>851</v>
      </c>
      <c r="E135" s="28" t="s">
        <v>815</v>
      </c>
      <c r="F135" s="28">
        <v>19</v>
      </c>
      <c r="R135" s="36">
        <v>20000937</v>
      </c>
      <c r="S135" s="36" t="s">
        <v>320</v>
      </c>
      <c r="T135" s="36" t="s">
        <v>321</v>
      </c>
      <c r="U135" s="36" t="str">
        <f>t_Countries[[#This Row],[Name]]&amp;" (" &amp; t_Countries[[#This Row],[ISO]] &amp; ")"</f>
        <v>Lao (People's Democratic Republic) (LA)</v>
      </c>
    </row>
    <row r="136" spans="1:21" x14ac:dyDescent="0.2">
      <c r="A136" s="32" t="str">
        <f>t_CCM2[[#This Row],[FieldUsed]]&amp;"_"&amp;t_CCM2[[#This Row],[Index]]</f>
        <v>ProgSpecificOrgType_ERASMUS2027_20</v>
      </c>
      <c r="B136" s="28">
        <v>43578686</v>
      </c>
      <c r="C136" s="28" t="s">
        <v>852</v>
      </c>
      <c r="D136" s="28" t="s">
        <v>853</v>
      </c>
      <c r="E136" s="28" t="s">
        <v>815</v>
      </c>
      <c r="F136" s="28">
        <v>20</v>
      </c>
      <c r="R136" s="36">
        <v>20000946</v>
      </c>
      <c r="S136" s="36" t="s">
        <v>337</v>
      </c>
      <c r="T136" s="36" t="s">
        <v>338</v>
      </c>
      <c r="U136" s="36" t="str">
        <f>t_Countries[[#This Row],[Name]]&amp;" (" &amp; t_Countries[[#This Row],[ISO]] &amp; ")"</f>
        <v>Latvia (LV)</v>
      </c>
    </row>
    <row r="137" spans="1:21" x14ac:dyDescent="0.2">
      <c r="A137" s="32" t="str">
        <f>t_CCM2[[#This Row],[FieldUsed]]&amp;"_"&amp;t_CCM2[[#This Row],[Index]]</f>
        <v>ProgSpecificOrgType_ERASMUS2027_21</v>
      </c>
      <c r="B137" s="28">
        <v>43578602</v>
      </c>
      <c r="C137" s="28" t="s">
        <v>854</v>
      </c>
      <c r="D137" s="28" t="s">
        <v>855</v>
      </c>
      <c r="E137" s="28" t="s">
        <v>815</v>
      </c>
      <c r="F137" s="28">
        <v>21</v>
      </c>
      <c r="R137" s="36">
        <v>20000938</v>
      </c>
      <c r="S137" s="36" t="s">
        <v>322</v>
      </c>
      <c r="T137" s="36" t="s">
        <v>323</v>
      </c>
      <c r="U137" s="36" t="str">
        <f>t_Countries[[#This Row],[Name]]&amp;" (" &amp; t_Countries[[#This Row],[ISO]] &amp; ")"</f>
        <v>Lebanon (LB)</v>
      </c>
    </row>
    <row r="138" spans="1:21" x14ac:dyDescent="0.2">
      <c r="A138" s="32" t="str">
        <f>t_CCM2[[#This Row],[FieldUsed]]&amp;"_"&amp;t_CCM2[[#This Row],[Index]]</f>
        <v>ProgSpecificOrgType_ERASMUS2027_22</v>
      </c>
      <c r="B138" s="28">
        <v>43578644</v>
      </c>
      <c r="C138" s="28" t="s">
        <v>856</v>
      </c>
      <c r="D138" s="28" t="s">
        <v>857</v>
      </c>
      <c r="E138" s="28" t="s">
        <v>815</v>
      </c>
      <c r="F138" s="28">
        <v>22</v>
      </c>
      <c r="R138" s="36">
        <v>20000943</v>
      </c>
      <c r="S138" s="36" t="s">
        <v>332</v>
      </c>
      <c r="T138" s="36" t="s">
        <v>333</v>
      </c>
      <c r="U138" s="36" t="str">
        <f>t_Countries[[#This Row],[Name]]&amp;" (" &amp; t_Countries[[#This Row],[ISO]] &amp; ")"</f>
        <v>Lesotho (LS)</v>
      </c>
    </row>
    <row r="139" spans="1:21" x14ac:dyDescent="0.2">
      <c r="A139" s="32" t="str">
        <f>t_CCM2[[#This Row],[FieldUsed]]&amp;"_"&amp;t_CCM2[[#This Row],[Index]]</f>
        <v>ProgSpecificOrgType_ERASMUS2027_23</v>
      </c>
      <c r="B139" s="28">
        <v>43578647</v>
      </c>
      <c r="C139" s="28" t="s">
        <v>858</v>
      </c>
      <c r="D139" s="28" t="s">
        <v>859</v>
      </c>
      <c r="E139" s="28" t="s">
        <v>815</v>
      </c>
      <c r="F139" s="28">
        <v>23</v>
      </c>
      <c r="R139" s="36">
        <v>20000942</v>
      </c>
      <c r="S139" s="36" t="s">
        <v>330</v>
      </c>
      <c r="T139" s="36" t="s">
        <v>331</v>
      </c>
      <c r="U139" s="36" t="str">
        <f>t_Countries[[#This Row],[Name]]&amp;" (" &amp; t_Countries[[#This Row],[ISO]] &amp; ")"</f>
        <v>Liberia (LR)</v>
      </c>
    </row>
    <row r="140" spans="1:21" x14ac:dyDescent="0.2">
      <c r="A140" s="32" t="str">
        <f>t_CCM2[[#This Row],[FieldUsed]]&amp;"_"&amp;t_CCM2[[#This Row],[Index]]</f>
        <v>ProgSpecificOrgType_ERASMUS2027_24</v>
      </c>
      <c r="B140" s="28">
        <v>43578650</v>
      </c>
      <c r="C140" s="28" t="s">
        <v>860</v>
      </c>
      <c r="D140" s="28" t="s">
        <v>861</v>
      </c>
      <c r="E140" s="28" t="s">
        <v>815</v>
      </c>
      <c r="F140" s="28">
        <v>24</v>
      </c>
      <c r="R140" s="36">
        <v>20000947</v>
      </c>
      <c r="S140" s="36" t="s">
        <v>339</v>
      </c>
      <c r="T140" s="36" t="s">
        <v>340</v>
      </c>
      <c r="U140" s="36" t="str">
        <f>t_Countries[[#This Row],[Name]]&amp;" (" &amp; t_Countries[[#This Row],[ISO]] &amp; ")"</f>
        <v>Libya (LY)</v>
      </c>
    </row>
    <row r="141" spans="1:21" x14ac:dyDescent="0.2">
      <c r="A141" s="32" t="str">
        <f>t_CCM2[[#This Row],[FieldUsed]]&amp;"_"&amp;t_CCM2[[#This Row],[Index]]</f>
        <v>ProgSpecificOrgType_ERASMUS2027_25</v>
      </c>
      <c r="B141" s="28">
        <v>43578653</v>
      </c>
      <c r="C141" s="28" t="s">
        <v>862</v>
      </c>
      <c r="D141" s="28" t="s">
        <v>863</v>
      </c>
      <c r="E141" s="28" t="s">
        <v>815</v>
      </c>
      <c r="F141" s="28">
        <v>25</v>
      </c>
      <c r="R141" s="36">
        <v>20000940</v>
      </c>
      <c r="S141" s="36" t="s">
        <v>326</v>
      </c>
      <c r="T141" s="36" t="s">
        <v>327</v>
      </c>
      <c r="U141" s="36" t="str">
        <f>t_Countries[[#This Row],[Name]]&amp;" (" &amp; t_Countries[[#This Row],[ISO]] &amp; ")"</f>
        <v>Liechtenstein (LI)</v>
      </c>
    </row>
    <row r="142" spans="1:21" x14ac:dyDescent="0.2">
      <c r="A142" s="32" t="str">
        <f>t_CCM2[[#This Row],[FieldUsed]]&amp;"_"&amp;t_CCM2[[#This Row],[Index]]</f>
        <v>ProgSpecificOrgType_ERASMUS2027_26</v>
      </c>
      <c r="B142" s="28">
        <v>43578656</v>
      </c>
      <c r="C142" s="28" t="s">
        <v>864</v>
      </c>
      <c r="D142" s="28" t="s">
        <v>865</v>
      </c>
      <c r="E142" s="28" t="s">
        <v>815</v>
      </c>
      <c r="F142" s="28">
        <v>26</v>
      </c>
      <c r="R142" s="36">
        <v>20000944</v>
      </c>
      <c r="S142" s="36" t="s">
        <v>334</v>
      </c>
      <c r="T142" s="36" t="s">
        <v>335</v>
      </c>
      <c r="U142" s="36" t="str">
        <f>t_Countries[[#This Row],[Name]]&amp;" (" &amp; t_Countries[[#This Row],[ISO]] &amp; ")"</f>
        <v>Lithuania (LT)</v>
      </c>
    </row>
    <row r="143" spans="1:21" x14ac:dyDescent="0.2">
      <c r="A143" s="32" t="str">
        <f>t_CCM2[[#This Row],[FieldUsed]]&amp;"_"&amp;t_CCM2[[#This Row],[Index]]</f>
        <v>ProgSpecificOrgType_ERASMUS2027_27</v>
      </c>
      <c r="B143" s="28">
        <v>43578659</v>
      </c>
      <c r="C143" s="28" t="s">
        <v>866</v>
      </c>
      <c r="D143" s="28" t="s">
        <v>867</v>
      </c>
      <c r="E143" s="28" t="s">
        <v>815</v>
      </c>
      <c r="F143" s="28">
        <v>27</v>
      </c>
      <c r="R143" s="36">
        <v>20000945</v>
      </c>
      <c r="S143" s="36" t="s">
        <v>35</v>
      </c>
      <c r="T143" s="36" t="s">
        <v>336</v>
      </c>
      <c r="U143" s="36" t="str">
        <f>t_Countries[[#This Row],[Name]]&amp;" (" &amp; t_Countries[[#This Row],[ISO]] &amp; ")"</f>
        <v>Luxembourg (LU)</v>
      </c>
    </row>
    <row r="144" spans="1:21" x14ac:dyDescent="0.2">
      <c r="A144" s="32" t="str">
        <f>t_CCM2[[#This Row],[FieldUsed]]&amp;"_"&amp;t_CCM2[[#This Row],[Index]]</f>
        <v>ProgSpecificOrgType_ERASMUS2027_28</v>
      </c>
      <c r="B144" s="28">
        <v>43578662</v>
      </c>
      <c r="C144" s="28" t="s">
        <v>868</v>
      </c>
      <c r="D144" s="28" t="s">
        <v>869</v>
      </c>
      <c r="E144" s="28" t="s">
        <v>815</v>
      </c>
      <c r="F144" s="28">
        <v>28</v>
      </c>
      <c r="R144" s="36">
        <v>20000956</v>
      </c>
      <c r="S144" s="36" t="s">
        <v>357</v>
      </c>
      <c r="T144" s="36" t="s">
        <v>358</v>
      </c>
      <c r="U144" s="36" t="str">
        <f>t_Countries[[#This Row],[Name]]&amp;" (" &amp; t_Countries[[#This Row],[ISO]] &amp; ")"</f>
        <v>Macao (MO)</v>
      </c>
    </row>
    <row r="145" spans="1:21" x14ac:dyDescent="0.2">
      <c r="A145" s="32" t="str">
        <f>t_CCM2[[#This Row],[FieldUsed]]&amp;"_"&amp;t_CCM2[[#This Row],[Index]]</f>
        <v>ProgSpecificOrgType_ERASMUS2027_29</v>
      </c>
      <c r="B145" s="28">
        <v>43578665</v>
      </c>
      <c r="C145" s="28" t="s">
        <v>870</v>
      </c>
      <c r="D145" s="28" t="s">
        <v>871</v>
      </c>
      <c r="E145" s="28" t="s">
        <v>815</v>
      </c>
      <c r="F145" s="28">
        <v>29</v>
      </c>
      <c r="R145" s="36">
        <v>20000950</v>
      </c>
      <c r="S145" s="36" t="s">
        <v>345</v>
      </c>
      <c r="T145" s="36" t="s">
        <v>346</v>
      </c>
      <c r="U145" s="36" t="str">
        <f>t_Countries[[#This Row],[Name]]&amp;" (" &amp; t_Countries[[#This Row],[ISO]] &amp; ")"</f>
        <v>Madagascar (MG)</v>
      </c>
    </row>
    <row r="146" spans="1:21" x14ac:dyDescent="0.2">
      <c r="A146" s="32" t="str">
        <f>t_CCM2[[#This Row],[FieldUsed]]&amp;"_"&amp;t_CCM2[[#This Row],[Index]]</f>
        <v>ProgSpecificOrgType_ERASMUS2027_30</v>
      </c>
      <c r="B146" s="28">
        <v>43578668</v>
      </c>
      <c r="C146" s="28" t="s">
        <v>872</v>
      </c>
      <c r="D146" s="28" t="s">
        <v>873</v>
      </c>
      <c r="E146" s="28" t="s">
        <v>815</v>
      </c>
      <c r="F146" s="28">
        <v>30</v>
      </c>
      <c r="R146" s="36">
        <v>31069909</v>
      </c>
      <c r="S146" s="36" t="s">
        <v>599</v>
      </c>
      <c r="T146" s="36" t="s">
        <v>600</v>
      </c>
      <c r="U146" s="36" t="str">
        <f>t_Countries[[#This Row],[Name]]&amp;" (" &amp; t_Countries[[#This Row],[ISO]] &amp; ")"</f>
        <v>Madeira (X3)</v>
      </c>
    </row>
    <row r="147" spans="1:21" x14ac:dyDescent="0.2">
      <c r="A147" s="32" t="str">
        <f>t_CCM2[[#This Row],[FieldUsed]]&amp;"_"&amp;t_CCM2[[#This Row],[Index]]</f>
        <v>ProgSpecificOrgType_ERASMUS2027_31</v>
      </c>
      <c r="B147" s="28">
        <v>43578605</v>
      </c>
      <c r="C147" s="28" t="s">
        <v>874</v>
      </c>
      <c r="D147" s="28" t="s">
        <v>875</v>
      </c>
      <c r="E147" s="28" t="s">
        <v>815</v>
      </c>
      <c r="F147" s="28">
        <v>31</v>
      </c>
      <c r="R147" s="36">
        <v>20000963</v>
      </c>
      <c r="S147" s="36" t="s">
        <v>371</v>
      </c>
      <c r="T147" s="36" t="s">
        <v>372</v>
      </c>
      <c r="U147" s="36" t="str">
        <f>t_Countries[[#This Row],[Name]]&amp;" (" &amp; t_Countries[[#This Row],[ISO]] &amp; ")"</f>
        <v>Malawi (MW)</v>
      </c>
    </row>
    <row r="148" spans="1:21" x14ac:dyDescent="0.2">
      <c r="A148" s="32" t="str">
        <f>t_CCM2[[#This Row],[FieldUsed]]&amp;"_"&amp;t_CCM2[[#This Row],[Index]]</f>
        <v>ProgSpecificOrgType_ERASMUS2027_32</v>
      </c>
      <c r="B148" s="28">
        <v>43578671</v>
      </c>
      <c r="C148" s="28" t="s">
        <v>876</v>
      </c>
      <c r="D148" s="28" t="s">
        <v>877</v>
      </c>
      <c r="E148" s="28" t="s">
        <v>815</v>
      </c>
      <c r="F148" s="28">
        <v>32</v>
      </c>
      <c r="R148" s="36">
        <v>20000965</v>
      </c>
      <c r="S148" s="36" t="s">
        <v>375</v>
      </c>
      <c r="T148" s="36" t="s">
        <v>376</v>
      </c>
      <c r="U148" s="36" t="str">
        <f>t_Countries[[#This Row],[Name]]&amp;" (" &amp; t_Countries[[#This Row],[ISO]] &amp; ")"</f>
        <v>Malaysia (MY)</v>
      </c>
    </row>
    <row r="149" spans="1:21" x14ac:dyDescent="0.2">
      <c r="A149" s="32" t="str">
        <f>t_CCM2[[#This Row],[FieldUsed]]&amp;"_"&amp;t_CCM2[[#This Row],[Index]]</f>
        <v>ProgSpecificOrgType_ERASMUS2027_33</v>
      </c>
      <c r="B149" s="28">
        <v>43578674</v>
      </c>
      <c r="C149" s="28" t="s">
        <v>878</v>
      </c>
      <c r="D149" s="28" t="s">
        <v>879</v>
      </c>
      <c r="E149" s="28" t="s">
        <v>815</v>
      </c>
      <c r="F149" s="28">
        <v>33</v>
      </c>
      <c r="R149" s="36">
        <v>20000962</v>
      </c>
      <c r="S149" s="36" t="s">
        <v>369</v>
      </c>
      <c r="T149" s="36" t="s">
        <v>370</v>
      </c>
      <c r="U149" s="36" t="str">
        <f>t_Countries[[#This Row],[Name]]&amp;" (" &amp; t_Countries[[#This Row],[ISO]] &amp; ")"</f>
        <v>Maldives (MV)</v>
      </c>
    </row>
    <row r="150" spans="1:21" x14ac:dyDescent="0.2">
      <c r="A150" s="32" t="str">
        <f>t_CCM2[[#This Row],[FieldUsed]]&amp;"_"&amp;t_CCM2[[#This Row],[Index]]</f>
        <v>ProgSpecificOrgType_ERASMUS2027_34</v>
      </c>
      <c r="B150" s="28">
        <v>43578677</v>
      </c>
      <c r="C150" s="28" t="s">
        <v>880</v>
      </c>
      <c r="D150" s="28" t="s">
        <v>881</v>
      </c>
      <c r="E150" s="28" t="s">
        <v>815</v>
      </c>
      <c r="F150" s="28">
        <v>34</v>
      </c>
      <c r="R150" s="36">
        <v>20000953</v>
      </c>
      <c r="S150" s="36" t="s">
        <v>351</v>
      </c>
      <c r="T150" s="36" t="s">
        <v>352</v>
      </c>
      <c r="U150" s="36" t="str">
        <f>t_Countries[[#This Row],[Name]]&amp;" (" &amp; t_Countries[[#This Row],[ISO]] &amp; ")"</f>
        <v>Mali (ML)</v>
      </c>
    </row>
    <row r="151" spans="1:21" x14ac:dyDescent="0.2">
      <c r="A151" s="32" t="str">
        <f>t_CCM2[[#This Row],[FieldUsed]]&amp;"_"&amp;t_CCM2[[#This Row],[Index]]</f>
        <v>ProgSpecificOrgType_ERASMUS2027_35</v>
      </c>
      <c r="B151" s="28">
        <v>43578680</v>
      </c>
      <c r="C151" s="28" t="s">
        <v>882</v>
      </c>
      <c r="D151" s="28" t="s">
        <v>883</v>
      </c>
      <c r="E151" s="28" t="s">
        <v>815</v>
      </c>
      <c r="F151" s="28">
        <v>35</v>
      </c>
      <c r="R151" s="36">
        <v>20000960</v>
      </c>
      <c r="S151" s="36" t="s">
        <v>365</v>
      </c>
      <c r="T151" s="36" t="s">
        <v>366</v>
      </c>
      <c r="U151" s="36" t="str">
        <f>t_Countries[[#This Row],[Name]]&amp;" (" &amp; t_Countries[[#This Row],[ISO]] &amp; ")"</f>
        <v>Malta (MT)</v>
      </c>
    </row>
    <row r="152" spans="1:21" x14ac:dyDescent="0.2">
      <c r="A152" s="32" t="str">
        <f>t_CCM2[[#This Row],[FieldUsed]]&amp;"_"&amp;t_CCM2[[#This Row],[Index]]</f>
        <v>ProgSpecificOrgType_ERASMUS2027_36</v>
      </c>
      <c r="B152" s="28">
        <v>43578707</v>
      </c>
      <c r="C152" s="28" t="s">
        <v>884</v>
      </c>
      <c r="D152" s="28" t="s">
        <v>885</v>
      </c>
      <c r="E152" s="28" t="s">
        <v>815</v>
      </c>
      <c r="F152" s="28">
        <v>36</v>
      </c>
      <c r="R152" s="36">
        <v>20000951</v>
      </c>
      <c r="S152" s="36" t="s">
        <v>347</v>
      </c>
      <c r="T152" s="36" t="s">
        <v>348</v>
      </c>
      <c r="U152" s="36" t="str">
        <f>t_Countries[[#This Row],[Name]]&amp;" (" &amp; t_Countries[[#This Row],[ISO]] &amp; ")"</f>
        <v>Marshall Islands (MH)</v>
      </c>
    </row>
    <row r="153" spans="1:21" x14ac:dyDescent="0.2">
      <c r="A153" s="32" t="str">
        <f>t_CCM2[[#This Row],[FieldUsed]]&amp;"_"&amp;t_CCM2[[#This Row],[Index]]</f>
        <v>ProgSpecificOrgType_ERASMUS2027_37</v>
      </c>
      <c r="B153" s="28">
        <v>43578704</v>
      </c>
      <c r="C153" s="28" t="s">
        <v>886</v>
      </c>
      <c r="D153" s="28" t="s">
        <v>887</v>
      </c>
      <c r="E153" s="28" t="s">
        <v>815</v>
      </c>
      <c r="F153" s="28">
        <v>37</v>
      </c>
      <c r="R153" s="36">
        <v>31036060</v>
      </c>
      <c r="S153" s="36" t="s">
        <v>562</v>
      </c>
      <c r="T153" s="36" t="s">
        <v>563</v>
      </c>
      <c r="U153" s="36" t="str">
        <f>t_Countries[[#This Row],[Name]]&amp;" (" &amp; t_Countries[[#This Row],[ISO]] &amp; ")"</f>
        <v>Martinique  (MQ)</v>
      </c>
    </row>
    <row r="154" spans="1:21" x14ac:dyDescent="0.2">
      <c r="A154" s="32" t="str">
        <f>t_CCM2[[#This Row],[FieldUsed]]&amp;"_"&amp;t_CCM2[[#This Row],[Index]]</f>
        <v>ProgSpecificOrgType_ERASMUS2027_38</v>
      </c>
      <c r="B154" s="28">
        <v>43578608</v>
      </c>
      <c r="C154" s="28" t="s">
        <v>888</v>
      </c>
      <c r="D154" s="28" t="s">
        <v>685</v>
      </c>
      <c r="E154" s="28" t="s">
        <v>815</v>
      </c>
      <c r="F154" s="28">
        <v>38</v>
      </c>
      <c r="R154" s="36">
        <v>20000958</v>
      </c>
      <c r="S154" s="36" t="s">
        <v>361</v>
      </c>
      <c r="T154" s="36" t="s">
        <v>362</v>
      </c>
      <c r="U154" s="36" t="str">
        <f>t_Countries[[#This Row],[Name]]&amp;" (" &amp; t_Countries[[#This Row],[ISO]] &amp; ")"</f>
        <v>Mauritania (MR)</v>
      </c>
    </row>
    <row r="155" spans="1:21" x14ac:dyDescent="0.2">
      <c r="R155" s="36">
        <v>20000961</v>
      </c>
      <c r="S155" s="36" t="s">
        <v>367</v>
      </c>
      <c r="T155" s="36" t="s">
        <v>368</v>
      </c>
      <c r="U155" s="36" t="str">
        <f>t_Countries[[#This Row],[Name]]&amp;" (" &amp; t_Countries[[#This Row],[ISO]] &amp; ")"</f>
        <v>Mauritius (MU)</v>
      </c>
    </row>
    <row r="156" spans="1:21" x14ac:dyDescent="0.2">
      <c r="R156" s="36">
        <v>20001049</v>
      </c>
      <c r="S156" s="36" t="s">
        <v>540</v>
      </c>
      <c r="T156" s="36" t="s">
        <v>541</v>
      </c>
      <c r="U156" s="36" t="str">
        <f>t_Countries[[#This Row],[Name]]&amp;" (" &amp; t_Countries[[#This Row],[ISO]] &amp; ")"</f>
        <v>Mayotte (YT)</v>
      </c>
    </row>
    <row r="157" spans="1:21" x14ac:dyDescent="0.2">
      <c r="R157" s="36">
        <v>20001047</v>
      </c>
      <c r="S157" s="36" t="s">
        <v>536</v>
      </c>
      <c r="T157" s="36" t="s">
        <v>537</v>
      </c>
      <c r="U157" s="36" t="str">
        <f>t_Countries[[#This Row],[Name]]&amp;" (" &amp; t_Countries[[#This Row],[ISO]] &amp; ")"</f>
        <v>Melilla (XL)</v>
      </c>
    </row>
    <row r="158" spans="1:21" x14ac:dyDescent="0.2">
      <c r="R158" s="36">
        <v>20000964</v>
      </c>
      <c r="S158" s="36" t="s">
        <v>373</v>
      </c>
      <c r="T158" s="36" t="s">
        <v>374</v>
      </c>
      <c r="U158" s="36" t="str">
        <f>t_Countries[[#This Row],[Name]]&amp;" (" &amp; t_Countries[[#This Row],[ISO]] &amp; ")"</f>
        <v>Mexico (MX)</v>
      </c>
    </row>
    <row r="159" spans="1:21" x14ac:dyDescent="0.2">
      <c r="R159" s="36">
        <v>20000888</v>
      </c>
      <c r="S159" s="36" t="s">
        <v>224</v>
      </c>
      <c r="T159" s="36" t="s">
        <v>225</v>
      </c>
      <c r="U159" s="36" t="str">
        <f>t_Countries[[#This Row],[Name]]&amp;" (" &amp; t_Countries[[#This Row],[ISO]] &amp; ")"</f>
        <v>Micronesia (Federated States of) (FM)</v>
      </c>
    </row>
    <row r="160" spans="1:21" x14ac:dyDescent="0.2">
      <c r="R160" s="36">
        <v>20000949</v>
      </c>
      <c r="S160" s="36" t="s">
        <v>343</v>
      </c>
      <c r="T160" s="36" t="s">
        <v>344</v>
      </c>
      <c r="U160" s="36" t="str">
        <f>t_Countries[[#This Row],[Name]]&amp;" (" &amp; t_Countries[[#This Row],[ISO]] &amp; ")"</f>
        <v>Moldova (Republic of) (MD)</v>
      </c>
    </row>
    <row r="161" spans="18:21" x14ac:dyDescent="0.2">
      <c r="R161" s="36">
        <v>20001056</v>
      </c>
      <c r="S161" s="36" t="s">
        <v>552</v>
      </c>
      <c r="T161" s="36" t="s">
        <v>553</v>
      </c>
      <c r="U161" s="36" t="str">
        <f>t_Countries[[#This Row],[Name]]&amp;" (" &amp; t_Countries[[#This Row],[ISO]] &amp; ")"</f>
        <v>Monaco (MC)</v>
      </c>
    </row>
    <row r="162" spans="18:21" x14ac:dyDescent="0.2">
      <c r="R162" s="36">
        <v>20000955</v>
      </c>
      <c r="S162" s="36" t="s">
        <v>355</v>
      </c>
      <c r="T162" s="36" t="s">
        <v>356</v>
      </c>
      <c r="U162" s="36" t="str">
        <f>t_Countries[[#This Row],[Name]]&amp;" (" &amp; t_Countries[[#This Row],[ISO]] &amp; ")"</f>
        <v>Mongolia (MN)</v>
      </c>
    </row>
    <row r="163" spans="18:21" x14ac:dyDescent="0.2">
      <c r="R163" s="36">
        <v>20001058</v>
      </c>
      <c r="S163" s="36" t="s">
        <v>555</v>
      </c>
      <c r="T163" s="36" t="s">
        <v>88</v>
      </c>
      <c r="U163" s="36" t="str">
        <f>t_Countries[[#This Row],[Name]]&amp;" (" &amp; t_Countries[[#This Row],[ISO]] &amp; ")"</f>
        <v>Montenegro (ME)</v>
      </c>
    </row>
    <row r="164" spans="18:21" x14ac:dyDescent="0.2">
      <c r="R164" s="36">
        <v>10000728</v>
      </c>
      <c r="S164" s="36" t="s">
        <v>87</v>
      </c>
      <c r="T164" s="36" t="s">
        <v>88</v>
      </c>
      <c r="U164" s="36" t="str">
        <f>t_Countries[[#This Row],[Name]]&amp;" (" &amp; t_Countries[[#This Row],[ISO]] &amp; ")"</f>
        <v>Montenegro (XM)</v>
      </c>
    </row>
    <row r="165" spans="18:21" x14ac:dyDescent="0.2">
      <c r="R165" s="36">
        <v>20000959</v>
      </c>
      <c r="S165" s="36" t="s">
        <v>363</v>
      </c>
      <c r="T165" s="36" t="s">
        <v>364</v>
      </c>
      <c r="U165" s="36" t="str">
        <f>t_Countries[[#This Row],[Name]]&amp;" (" &amp; t_Countries[[#This Row],[ISO]] &amp; ")"</f>
        <v>Montserrat (MS)</v>
      </c>
    </row>
    <row r="166" spans="18:21" x14ac:dyDescent="0.2">
      <c r="R166" s="36">
        <v>20000948</v>
      </c>
      <c r="S166" s="36" t="s">
        <v>341</v>
      </c>
      <c r="T166" s="36" t="s">
        <v>342</v>
      </c>
      <c r="U166" s="36" t="str">
        <f>t_Countries[[#This Row],[Name]]&amp;" (" &amp; t_Countries[[#This Row],[ISO]] &amp; ")"</f>
        <v>Morocco (MA)</v>
      </c>
    </row>
    <row r="167" spans="18:21" x14ac:dyDescent="0.2">
      <c r="R167" s="36">
        <v>20000966</v>
      </c>
      <c r="S167" s="36" t="s">
        <v>377</v>
      </c>
      <c r="T167" s="36" t="s">
        <v>378</v>
      </c>
      <c r="U167" s="36" t="str">
        <f>t_Countries[[#This Row],[Name]]&amp;" (" &amp; t_Countries[[#This Row],[ISO]] &amp; ")"</f>
        <v>Mozambique (MZ)</v>
      </c>
    </row>
    <row r="168" spans="18:21" x14ac:dyDescent="0.2">
      <c r="R168" s="36">
        <v>20000954</v>
      </c>
      <c r="S168" s="36" t="s">
        <v>353</v>
      </c>
      <c r="T168" s="36" t="s">
        <v>354</v>
      </c>
      <c r="U168" s="36" t="str">
        <f>t_Countries[[#This Row],[Name]]&amp;" (" &amp; t_Countries[[#This Row],[ISO]] &amp; ")"</f>
        <v>Myanmar (MM)</v>
      </c>
    </row>
    <row r="169" spans="18:21" x14ac:dyDescent="0.2">
      <c r="R169" s="36">
        <v>20000967</v>
      </c>
      <c r="S169" s="36" t="s">
        <v>379</v>
      </c>
      <c r="T169" s="36" t="s">
        <v>380</v>
      </c>
      <c r="U169" s="36" t="str">
        <f>t_Countries[[#This Row],[Name]]&amp;" (" &amp; t_Countries[[#This Row],[ISO]] &amp; ")"</f>
        <v>Namibia (NA)</v>
      </c>
    </row>
    <row r="170" spans="18:21" x14ac:dyDescent="0.2">
      <c r="R170" s="36">
        <v>20000976</v>
      </c>
      <c r="S170" s="36" t="s">
        <v>396</v>
      </c>
      <c r="T170" s="36" t="s">
        <v>397</v>
      </c>
      <c r="U170" s="36" t="str">
        <f>t_Countries[[#This Row],[Name]]&amp;" (" &amp; t_Countries[[#This Row],[ISO]] &amp; ")"</f>
        <v>Nauru (NR)</v>
      </c>
    </row>
    <row r="171" spans="18:21" x14ac:dyDescent="0.2">
      <c r="R171" s="36">
        <v>20000975</v>
      </c>
      <c r="S171" s="36" t="s">
        <v>394</v>
      </c>
      <c r="T171" s="36" t="s">
        <v>395</v>
      </c>
      <c r="U171" s="36" t="str">
        <f>t_Countries[[#This Row],[Name]]&amp;" (" &amp; t_Countries[[#This Row],[ISO]] &amp; ")"</f>
        <v>Nepal (NP)</v>
      </c>
    </row>
    <row r="172" spans="18:21" x14ac:dyDescent="0.2">
      <c r="R172" s="36">
        <v>20000973</v>
      </c>
      <c r="S172" s="36" t="s">
        <v>32</v>
      </c>
      <c r="T172" s="36" t="s">
        <v>391</v>
      </c>
      <c r="U172" s="36" t="str">
        <f>t_Countries[[#This Row],[Name]]&amp;" (" &amp; t_Countries[[#This Row],[ISO]] &amp; ")"</f>
        <v>Netherlands (NL)</v>
      </c>
    </row>
    <row r="173" spans="18:21" x14ac:dyDescent="0.2">
      <c r="R173" s="36">
        <v>20000827</v>
      </c>
      <c r="S173" s="36" t="s">
        <v>105</v>
      </c>
      <c r="T173" s="36" t="s">
        <v>106</v>
      </c>
      <c r="U173" s="36" t="str">
        <f>t_Countries[[#This Row],[Name]]&amp;" (" &amp; t_Countries[[#This Row],[ISO]] &amp; ")"</f>
        <v>Netherlands Antilles (AN)</v>
      </c>
    </row>
    <row r="174" spans="18:21" x14ac:dyDescent="0.2">
      <c r="R174" s="36">
        <v>20000968</v>
      </c>
      <c r="S174" s="36" t="s">
        <v>381</v>
      </c>
      <c r="T174" s="36" t="s">
        <v>382</v>
      </c>
      <c r="U174" s="36" t="str">
        <f>t_Countries[[#This Row],[Name]]&amp;" (" &amp; t_Countries[[#This Row],[ISO]] &amp; ")"</f>
        <v>New Caledonia (NC)</v>
      </c>
    </row>
    <row r="175" spans="18:21" x14ac:dyDescent="0.2">
      <c r="R175" s="36">
        <v>20000978</v>
      </c>
      <c r="S175" s="36" t="s">
        <v>400</v>
      </c>
      <c r="T175" s="36" t="s">
        <v>401</v>
      </c>
      <c r="U175" s="36" t="str">
        <f>t_Countries[[#This Row],[Name]]&amp;" (" &amp; t_Countries[[#This Row],[ISO]] &amp; ")"</f>
        <v>New Zealand (NZ)</v>
      </c>
    </row>
    <row r="176" spans="18:21" x14ac:dyDescent="0.2">
      <c r="R176" s="36">
        <v>20000972</v>
      </c>
      <c r="S176" s="36" t="s">
        <v>389</v>
      </c>
      <c r="T176" s="36" t="s">
        <v>390</v>
      </c>
      <c r="U176" s="36" t="str">
        <f>t_Countries[[#This Row],[Name]]&amp;" (" &amp; t_Countries[[#This Row],[ISO]] &amp; ")"</f>
        <v>Nicaragua (NI)</v>
      </c>
    </row>
    <row r="177" spans="18:21" x14ac:dyDescent="0.2">
      <c r="R177" s="36">
        <v>20000969</v>
      </c>
      <c r="S177" s="36" t="s">
        <v>383</v>
      </c>
      <c r="T177" s="36" t="s">
        <v>384</v>
      </c>
      <c r="U177" s="36" t="str">
        <f>t_Countries[[#This Row],[Name]]&amp;" (" &amp; t_Countries[[#This Row],[ISO]] &amp; ")"</f>
        <v>Niger (NE)</v>
      </c>
    </row>
    <row r="178" spans="18:21" x14ac:dyDescent="0.2">
      <c r="R178" s="36">
        <v>20000971</v>
      </c>
      <c r="S178" s="36" t="s">
        <v>387</v>
      </c>
      <c r="T178" s="36" t="s">
        <v>388</v>
      </c>
      <c r="U178" s="36" t="str">
        <f>t_Countries[[#This Row],[Name]]&amp;" (" &amp; t_Countries[[#This Row],[ISO]] &amp; ")"</f>
        <v>Nigeria (NG)</v>
      </c>
    </row>
    <row r="179" spans="18:21" x14ac:dyDescent="0.2">
      <c r="R179" s="36">
        <v>20000977</v>
      </c>
      <c r="S179" s="36" t="s">
        <v>398</v>
      </c>
      <c r="T179" s="36" t="s">
        <v>399</v>
      </c>
      <c r="U179" s="36" t="str">
        <f>t_Countries[[#This Row],[Name]]&amp;" (" &amp; t_Countries[[#This Row],[ISO]] &amp; ")"</f>
        <v>Niue (NU)</v>
      </c>
    </row>
    <row r="180" spans="18:21" x14ac:dyDescent="0.2">
      <c r="R180" s="36">
        <v>20000970</v>
      </c>
      <c r="S180" s="36" t="s">
        <v>385</v>
      </c>
      <c r="T180" s="36" t="s">
        <v>386</v>
      </c>
      <c r="U180" s="36" t="str">
        <f>t_Countries[[#This Row],[Name]]&amp;" (" &amp; t_Countries[[#This Row],[ISO]] &amp; ")"</f>
        <v>Norfolk Island (NF)</v>
      </c>
    </row>
    <row r="181" spans="18:21" x14ac:dyDescent="0.2">
      <c r="R181" s="36">
        <v>20000952</v>
      </c>
      <c r="S181" s="36" t="s">
        <v>349</v>
      </c>
      <c r="T181" s="36" t="s">
        <v>350</v>
      </c>
      <c r="U181" s="36" t="str">
        <f>t_Countries[[#This Row],[Name]]&amp;" (" &amp; t_Countries[[#This Row],[ISO]] &amp; ")"</f>
        <v>North Macedonia (MK)</v>
      </c>
    </row>
    <row r="182" spans="18:21" x14ac:dyDescent="0.2">
      <c r="R182" s="36">
        <v>20000957</v>
      </c>
      <c r="S182" s="36" t="s">
        <v>359</v>
      </c>
      <c r="T182" s="36" t="s">
        <v>360</v>
      </c>
      <c r="U182" s="36" t="str">
        <f>t_Countries[[#This Row],[Name]]&amp;" (" &amp; t_Countries[[#This Row],[ISO]] &amp; ")"</f>
        <v>Northern Mariana Islands (MP)</v>
      </c>
    </row>
    <row r="183" spans="18:21" x14ac:dyDescent="0.2">
      <c r="R183" s="36">
        <v>31069910</v>
      </c>
      <c r="S183" s="36" t="s">
        <v>601</v>
      </c>
      <c r="T183" s="36" t="s">
        <v>602</v>
      </c>
      <c r="U183" s="36" t="str">
        <f>t_Countries[[#This Row],[Name]]&amp;" (" &amp; t_Countries[[#This Row],[ISO]] &amp; ")"</f>
        <v>Northern part of Cyprus (X4)</v>
      </c>
    </row>
    <row r="184" spans="18:21" x14ac:dyDescent="0.2">
      <c r="R184" s="36">
        <v>20000974</v>
      </c>
      <c r="S184" s="36" t="s">
        <v>392</v>
      </c>
      <c r="T184" s="36" t="s">
        <v>393</v>
      </c>
      <c r="U184" s="36" t="str">
        <f>t_Countries[[#This Row],[Name]]&amp;" (" &amp; t_Countries[[#This Row],[ISO]] &amp; ")"</f>
        <v>Norway (NO)</v>
      </c>
    </row>
    <row r="185" spans="18:21" x14ac:dyDescent="0.2">
      <c r="R185" s="36">
        <v>20000979</v>
      </c>
      <c r="S185" s="36" t="s">
        <v>402</v>
      </c>
      <c r="T185" s="36" t="s">
        <v>403</v>
      </c>
      <c r="U185" s="36" t="str">
        <f>t_Countries[[#This Row],[Name]]&amp;" (" &amp; t_Countries[[#This Row],[ISO]] &amp; ")"</f>
        <v>Oman (OM)</v>
      </c>
    </row>
    <row r="186" spans="18:21" x14ac:dyDescent="0.2">
      <c r="R186" s="36">
        <v>20000985</v>
      </c>
      <c r="S186" s="36" t="s">
        <v>414</v>
      </c>
      <c r="T186" s="36" t="s">
        <v>415</v>
      </c>
      <c r="U186" s="36" t="str">
        <f>t_Countries[[#This Row],[Name]]&amp;" (" &amp; t_Countries[[#This Row],[ISO]] &amp; ")"</f>
        <v>Pakistan (PK)</v>
      </c>
    </row>
    <row r="187" spans="18:21" x14ac:dyDescent="0.2">
      <c r="R187" s="36">
        <v>20000991</v>
      </c>
      <c r="S187" s="36" t="s">
        <v>425</v>
      </c>
      <c r="T187" s="36" t="s">
        <v>426</v>
      </c>
      <c r="U187" s="36" t="str">
        <f>t_Countries[[#This Row],[Name]]&amp;" (" &amp; t_Countries[[#This Row],[ISO]] &amp; ")"</f>
        <v>Palau (PW)</v>
      </c>
    </row>
    <row r="188" spans="18:21" x14ac:dyDescent="0.2">
      <c r="R188" s="36">
        <v>20000989</v>
      </c>
      <c r="S188" s="36" t="s">
        <v>421</v>
      </c>
      <c r="T188" s="36" t="s">
        <v>422</v>
      </c>
      <c r="U188" s="36" t="str">
        <f>t_Countries[[#This Row],[Name]]&amp;" (" &amp; t_Countries[[#This Row],[ISO]] &amp; ")"</f>
        <v>Palestine (PS)</v>
      </c>
    </row>
    <row r="189" spans="18:21" x14ac:dyDescent="0.2">
      <c r="R189" s="36">
        <v>20000980</v>
      </c>
      <c r="S189" s="36" t="s">
        <v>404</v>
      </c>
      <c r="T189" s="36" t="s">
        <v>405</v>
      </c>
      <c r="U189" s="36" t="str">
        <f>t_Countries[[#This Row],[Name]]&amp;" (" &amp; t_Countries[[#This Row],[ISO]] &amp; ")"</f>
        <v>Panama (PA)</v>
      </c>
    </row>
    <row r="190" spans="18:21" x14ac:dyDescent="0.2">
      <c r="R190" s="36">
        <v>20000983</v>
      </c>
      <c r="S190" s="36" t="s">
        <v>410</v>
      </c>
      <c r="T190" s="36" t="s">
        <v>411</v>
      </c>
      <c r="U190" s="36" t="str">
        <f>t_Countries[[#This Row],[Name]]&amp;" (" &amp; t_Countries[[#This Row],[ISO]] &amp; ")"</f>
        <v>Papua New Guinea (PG)</v>
      </c>
    </row>
    <row r="191" spans="18:21" x14ac:dyDescent="0.2">
      <c r="R191" s="36">
        <v>20000992</v>
      </c>
      <c r="S191" s="36" t="s">
        <v>427</v>
      </c>
      <c r="T191" s="36" t="s">
        <v>428</v>
      </c>
      <c r="U191" s="36" t="str">
        <f>t_Countries[[#This Row],[Name]]&amp;" (" &amp; t_Countries[[#This Row],[ISO]] &amp; ")"</f>
        <v>Paraguay (PY)</v>
      </c>
    </row>
    <row r="192" spans="18:21" x14ac:dyDescent="0.2">
      <c r="R192" s="36">
        <v>20000981</v>
      </c>
      <c r="S192" s="36" t="s">
        <v>406</v>
      </c>
      <c r="T192" s="36" t="s">
        <v>407</v>
      </c>
      <c r="U192" s="36" t="str">
        <f>t_Countries[[#This Row],[Name]]&amp;" (" &amp; t_Countries[[#This Row],[ISO]] &amp; ")"</f>
        <v>Peru (PE)</v>
      </c>
    </row>
    <row r="193" spans="18:21" x14ac:dyDescent="0.2">
      <c r="R193" s="36">
        <v>20000984</v>
      </c>
      <c r="S193" s="36" t="s">
        <v>412</v>
      </c>
      <c r="T193" s="36" t="s">
        <v>413</v>
      </c>
      <c r="U193" s="36" t="str">
        <f>t_Countries[[#This Row],[Name]]&amp;" (" &amp; t_Countries[[#This Row],[ISO]] &amp; ")"</f>
        <v>Philippines (PH)</v>
      </c>
    </row>
    <row r="194" spans="18:21" x14ac:dyDescent="0.2">
      <c r="R194" s="36">
        <v>20000988</v>
      </c>
      <c r="S194" s="36" t="s">
        <v>419</v>
      </c>
      <c r="T194" s="36" t="s">
        <v>420</v>
      </c>
      <c r="U194" s="36" t="str">
        <f>t_Countries[[#This Row],[Name]]&amp;" (" &amp; t_Countries[[#This Row],[ISO]] &amp; ")"</f>
        <v>Pitcairn Islands (PN)</v>
      </c>
    </row>
    <row r="195" spans="18:21" x14ac:dyDescent="0.2">
      <c r="R195" s="36">
        <v>20000986</v>
      </c>
      <c r="S195" s="36" t="s">
        <v>34</v>
      </c>
      <c r="T195" s="36" t="s">
        <v>416</v>
      </c>
      <c r="U195" s="36" t="str">
        <f>t_Countries[[#This Row],[Name]]&amp;" (" &amp; t_Countries[[#This Row],[ISO]] &amp; ")"</f>
        <v>Poland (PL)</v>
      </c>
    </row>
    <row r="196" spans="18:21" x14ac:dyDescent="0.2">
      <c r="R196" s="36">
        <v>20000990</v>
      </c>
      <c r="S196" s="36" t="s">
        <v>423</v>
      </c>
      <c r="T196" s="36" t="s">
        <v>424</v>
      </c>
      <c r="U196" s="36" t="str">
        <f>t_Countries[[#This Row],[Name]]&amp;" (" &amp; t_Countries[[#This Row],[ISO]] &amp; ")"</f>
        <v>Portugal (PT)</v>
      </c>
    </row>
    <row r="197" spans="18:21" x14ac:dyDescent="0.2">
      <c r="R197" s="36">
        <v>31041511</v>
      </c>
      <c r="S197" s="36" t="s">
        <v>587</v>
      </c>
      <c r="T197" s="36" t="s">
        <v>588</v>
      </c>
      <c r="U197" s="36" t="str">
        <f>t_Countries[[#This Row],[Name]]&amp;" (" &amp; t_Countries[[#This Row],[ISO]] &amp; ")"</f>
        <v>Puerto Rico (PR)</v>
      </c>
    </row>
    <row r="198" spans="18:21" x14ac:dyDescent="0.2">
      <c r="R198" s="36">
        <v>20000993</v>
      </c>
      <c r="S198" s="36" t="s">
        <v>429</v>
      </c>
      <c r="T198" s="36" t="s">
        <v>430</v>
      </c>
      <c r="U198" s="36" t="str">
        <f>t_Countries[[#This Row],[Name]]&amp;" (" &amp; t_Countries[[#This Row],[ISO]] &amp; ")"</f>
        <v>Qatar (QA)</v>
      </c>
    </row>
    <row r="199" spans="18:21" x14ac:dyDescent="0.2">
      <c r="R199" s="36">
        <v>31041512</v>
      </c>
      <c r="S199" s="36" t="s">
        <v>589</v>
      </c>
      <c r="T199" s="36" t="s">
        <v>590</v>
      </c>
      <c r="U199" s="36" t="str">
        <f>t_Countries[[#This Row],[Name]]&amp;" (" &amp; t_Countries[[#This Row],[ISO]] &amp; ")"</f>
        <v>Réunion (RE)</v>
      </c>
    </row>
    <row r="200" spans="18:21" x14ac:dyDescent="0.2">
      <c r="R200" s="36">
        <v>20000994</v>
      </c>
      <c r="S200" s="36" t="s">
        <v>431</v>
      </c>
      <c r="T200" s="36" t="s">
        <v>432</v>
      </c>
      <c r="U200" s="36" t="str">
        <f>t_Countries[[#This Row],[Name]]&amp;" (" &amp; t_Countries[[#This Row],[ISO]] &amp; ")"</f>
        <v>Romania (RO)</v>
      </c>
    </row>
    <row r="201" spans="18:21" x14ac:dyDescent="0.2">
      <c r="R201" s="36">
        <v>20000995</v>
      </c>
      <c r="S201" s="36" t="s">
        <v>433</v>
      </c>
      <c r="T201" s="36" t="s">
        <v>434</v>
      </c>
      <c r="U201" s="36" t="str">
        <f>t_Countries[[#This Row],[Name]]&amp;" (" &amp; t_Countries[[#This Row],[ISO]] &amp; ")"</f>
        <v>Russian Federation (RU)</v>
      </c>
    </row>
    <row r="202" spans="18:21" x14ac:dyDescent="0.2">
      <c r="R202" s="36">
        <v>20000996</v>
      </c>
      <c r="S202" s="36" t="s">
        <v>435</v>
      </c>
      <c r="T202" s="36" t="s">
        <v>436</v>
      </c>
      <c r="U202" s="36" t="str">
        <f>t_Countries[[#This Row],[Name]]&amp;" (" &amp; t_Countries[[#This Row],[ISO]] &amp; ")"</f>
        <v>Rwanda (RW)</v>
      </c>
    </row>
    <row r="203" spans="18:21" x14ac:dyDescent="0.2">
      <c r="R203" s="36">
        <v>31041506</v>
      </c>
      <c r="S203" s="36" t="s">
        <v>577</v>
      </c>
      <c r="T203" s="36" t="s">
        <v>578</v>
      </c>
      <c r="U203" s="36" t="str">
        <f>t_Countries[[#This Row],[Name]]&amp;" (" &amp; t_Countries[[#This Row],[ISO]] &amp; ")"</f>
        <v>Saint Barthélemy (BL)</v>
      </c>
    </row>
    <row r="204" spans="18:21" x14ac:dyDescent="0.2">
      <c r="R204" s="36">
        <v>20001003</v>
      </c>
      <c r="S204" s="36" t="s">
        <v>449</v>
      </c>
      <c r="T204" s="36" t="s">
        <v>450</v>
      </c>
      <c r="U204" s="36" t="str">
        <f>t_Countries[[#This Row],[Name]]&amp;" (" &amp; t_Countries[[#This Row],[ISO]] &amp; ")"</f>
        <v>Saint Helena (SH)</v>
      </c>
    </row>
    <row r="205" spans="18:21" x14ac:dyDescent="0.2">
      <c r="R205" s="36">
        <v>31041510</v>
      </c>
      <c r="S205" s="36" t="s">
        <v>585</v>
      </c>
      <c r="T205" s="36" t="s">
        <v>586</v>
      </c>
      <c r="U205" s="36" t="str">
        <f>t_Countries[[#This Row],[Name]]&amp;" (" &amp; t_Countries[[#This Row],[ISO]] &amp; ")"</f>
        <v>Saint Martin (french part) (MF)</v>
      </c>
    </row>
    <row r="206" spans="18:21" x14ac:dyDescent="0.2">
      <c r="R206" s="36">
        <v>20000987</v>
      </c>
      <c r="S206" s="36" t="s">
        <v>417</v>
      </c>
      <c r="T206" s="36" t="s">
        <v>418</v>
      </c>
      <c r="U206" s="36" t="str">
        <f>t_Countries[[#This Row],[Name]]&amp;" (" &amp; t_Countries[[#This Row],[ISO]] &amp; ")"</f>
        <v>Saint Pierre and Miquelon (PM)</v>
      </c>
    </row>
    <row r="207" spans="18:21" x14ac:dyDescent="0.2">
      <c r="R207" s="36">
        <v>20001045</v>
      </c>
      <c r="S207" s="36" t="s">
        <v>532</v>
      </c>
      <c r="T207" s="36" t="s">
        <v>533</v>
      </c>
      <c r="U207" s="36" t="str">
        <f>t_Countries[[#This Row],[Name]]&amp;" (" &amp; t_Countries[[#This Row],[ISO]] &amp; ")"</f>
        <v>Samoa (WS)</v>
      </c>
    </row>
    <row r="208" spans="18:21" x14ac:dyDescent="0.2">
      <c r="R208" s="36">
        <v>20001007</v>
      </c>
      <c r="S208" s="36" t="s">
        <v>457</v>
      </c>
      <c r="T208" s="36" t="s">
        <v>458</v>
      </c>
      <c r="U208" s="36" t="str">
        <f>t_Countries[[#This Row],[Name]]&amp;" (" &amp; t_Countries[[#This Row],[ISO]] &amp; ")"</f>
        <v>San Marino (SM)</v>
      </c>
    </row>
    <row r="209" spans="18:21" x14ac:dyDescent="0.2">
      <c r="R209" s="36">
        <v>20001011</v>
      </c>
      <c r="S209" s="36" t="s">
        <v>465</v>
      </c>
      <c r="T209" s="36" t="s">
        <v>466</v>
      </c>
      <c r="U209" s="36" t="str">
        <f>t_Countries[[#This Row],[Name]]&amp;" (" &amp; t_Countries[[#This Row],[ISO]] &amp; ")"</f>
        <v>Sao Tome and Principe (ST)</v>
      </c>
    </row>
    <row r="210" spans="18:21" x14ac:dyDescent="0.2">
      <c r="R210" s="36">
        <v>20000997</v>
      </c>
      <c r="S210" s="36" t="s">
        <v>437</v>
      </c>
      <c r="T210" s="36" t="s">
        <v>438</v>
      </c>
      <c r="U210" s="36" t="str">
        <f>t_Countries[[#This Row],[Name]]&amp;" (" &amp; t_Countries[[#This Row],[ISO]] &amp; ")"</f>
        <v>Saudi Arabia (SA)</v>
      </c>
    </row>
    <row r="211" spans="18:21" x14ac:dyDescent="0.2">
      <c r="R211" s="36">
        <v>20001008</v>
      </c>
      <c r="S211" s="36" t="s">
        <v>459</v>
      </c>
      <c r="T211" s="36" t="s">
        <v>460</v>
      </c>
      <c r="U211" s="36" t="str">
        <f>t_Countries[[#This Row],[Name]]&amp;" (" &amp; t_Countries[[#This Row],[ISO]] &amp; ")"</f>
        <v>Senegal (SN)</v>
      </c>
    </row>
    <row r="212" spans="18:21" x14ac:dyDescent="0.2">
      <c r="R212" s="36">
        <v>20001057</v>
      </c>
      <c r="S212" s="36" t="s">
        <v>554</v>
      </c>
      <c r="T212" s="36" t="s">
        <v>90</v>
      </c>
      <c r="U212" s="36" t="str">
        <f>t_Countries[[#This Row],[Name]]&amp;" (" &amp; t_Countries[[#This Row],[ISO]] &amp; ")"</f>
        <v>Serbia (RS)</v>
      </c>
    </row>
    <row r="213" spans="18:21" x14ac:dyDescent="0.2">
      <c r="R213" s="36">
        <v>10000729</v>
      </c>
      <c r="S213" s="36" t="s">
        <v>89</v>
      </c>
      <c r="T213" s="36" t="s">
        <v>90</v>
      </c>
      <c r="U213" s="36" t="str">
        <f>t_Countries[[#This Row],[Name]]&amp;" (" &amp; t_Countries[[#This Row],[ISO]] &amp; ")"</f>
        <v>Serbia (XS)</v>
      </c>
    </row>
    <row r="214" spans="18:21" x14ac:dyDescent="0.2">
      <c r="R214" s="36">
        <v>31036064</v>
      </c>
      <c r="S214" s="36" t="s">
        <v>570</v>
      </c>
      <c r="T214" s="36" t="s">
        <v>543</v>
      </c>
      <c r="U214" s="36" t="str">
        <f>t_Countries[[#This Row],[Name]]&amp;" (" &amp; t_Countries[[#This Row],[ISO]] &amp; ")"</f>
        <v>Serbia and Montenegro (CS)</v>
      </c>
    </row>
    <row r="215" spans="18:21" x14ac:dyDescent="0.2">
      <c r="R215" s="36">
        <v>20001050</v>
      </c>
      <c r="S215" s="36" t="s">
        <v>542</v>
      </c>
      <c r="T215" s="36" t="s">
        <v>543</v>
      </c>
      <c r="U215" s="36" t="str">
        <f>t_Countries[[#This Row],[Name]]&amp;" (" &amp; t_Countries[[#This Row],[ISO]] &amp; ")"</f>
        <v>Serbia and Montenegro (YU)</v>
      </c>
    </row>
    <row r="216" spans="18:21" x14ac:dyDescent="0.2">
      <c r="R216" s="36">
        <v>20000999</v>
      </c>
      <c r="S216" s="36" t="s">
        <v>441</v>
      </c>
      <c r="T216" s="36" t="s">
        <v>442</v>
      </c>
      <c r="U216" s="36" t="str">
        <f>t_Countries[[#This Row],[Name]]&amp;" (" &amp; t_Countries[[#This Row],[ISO]] &amp; ")"</f>
        <v>Seychelles (SC)</v>
      </c>
    </row>
    <row r="217" spans="18:21" x14ac:dyDescent="0.2">
      <c r="R217" s="36">
        <v>20001006</v>
      </c>
      <c r="S217" s="36" t="s">
        <v>455</v>
      </c>
      <c r="T217" s="36" t="s">
        <v>456</v>
      </c>
      <c r="U217" s="36" t="str">
        <f>t_Countries[[#This Row],[Name]]&amp;" (" &amp; t_Countries[[#This Row],[ISO]] &amp; ")"</f>
        <v>Sierra Leone (SL)</v>
      </c>
    </row>
    <row r="218" spans="18:21" x14ac:dyDescent="0.2">
      <c r="R218" s="36">
        <v>20001002</v>
      </c>
      <c r="S218" s="36" t="s">
        <v>447</v>
      </c>
      <c r="T218" s="36" t="s">
        <v>448</v>
      </c>
      <c r="U218" s="36" t="str">
        <f>t_Countries[[#This Row],[Name]]&amp;" (" &amp; t_Countries[[#This Row],[ISO]] &amp; ")"</f>
        <v>Singapore (SG)</v>
      </c>
    </row>
    <row r="219" spans="18:21" x14ac:dyDescent="0.2">
      <c r="R219" s="36">
        <v>31041524</v>
      </c>
      <c r="S219" s="36" t="s">
        <v>593</v>
      </c>
      <c r="T219" s="36" t="s">
        <v>594</v>
      </c>
      <c r="U219" s="36" t="str">
        <f>t_Countries[[#This Row],[Name]]&amp;" (" &amp; t_Countries[[#This Row],[ISO]] &amp; ")"</f>
        <v>Sint Maarten (dutch part) (SX)</v>
      </c>
    </row>
    <row r="220" spans="18:21" x14ac:dyDescent="0.2">
      <c r="R220" s="36">
        <v>20001005</v>
      </c>
      <c r="S220" s="36" t="s">
        <v>453</v>
      </c>
      <c r="T220" s="36" t="s">
        <v>454</v>
      </c>
      <c r="U220" s="36" t="str">
        <f>t_Countries[[#This Row],[Name]]&amp;" (" &amp; t_Countries[[#This Row],[ISO]] &amp; ")"</f>
        <v>Slovakia (SK)</v>
      </c>
    </row>
    <row r="221" spans="18:21" x14ac:dyDescent="0.2">
      <c r="R221" s="36">
        <v>20001004</v>
      </c>
      <c r="S221" s="36" t="s">
        <v>451</v>
      </c>
      <c r="T221" s="36" t="s">
        <v>452</v>
      </c>
      <c r="U221" s="36" t="str">
        <f>t_Countries[[#This Row],[Name]]&amp;" (" &amp; t_Countries[[#This Row],[ISO]] &amp; ")"</f>
        <v>Slovenia (SI)</v>
      </c>
    </row>
    <row r="222" spans="18:21" x14ac:dyDescent="0.2">
      <c r="R222" s="36">
        <v>20000998</v>
      </c>
      <c r="S222" s="36" t="s">
        <v>439</v>
      </c>
      <c r="T222" s="36" t="s">
        <v>440</v>
      </c>
      <c r="U222" s="36" t="str">
        <f>t_Countries[[#This Row],[Name]]&amp;" (" &amp; t_Countries[[#This Row],[ISO]] &amp; ")"</f>
        <v>Solomon Islands (SB)</v>
      </c>
    </row>
    <row r="223" spans="18:21" x14ac:dyDescent="0.2">
      <c r="R223" s="36">
        <v>20001009</v>
      </c>
      <c r="S223" s="36" t="s">
        <v>461</v>
      </c>
      <c r="T223" s="36" t="s">
        <v>462</v>
      </c>
      <c r="U223" s="36" t="str">
        <f>t_Countries[[#This Row],[Name]]&amp;" (" &amp; t_Countries[[#This Row],[ISO]] &amp; ")"</f>
        <v>Somalia (SO)</v>
      </c>
    </row>
    <row r="224" spans="18:21" x14ac:dyDescent="0.2">
      <c r="R224" s="36">
        <v>20001051</v>
      </c>
      <c r="S224" s="36" t="s">
        <v>544</v>
      </c>
      <c r="T224" s="36" t="s">
        <v>545</v>
      </c>
      <c r="U224" s="36" t="str">
        <f>t_Countries[[#This Row],[Name]]&amp;" (" &amp; t_Countries[[#This Row],[ISO]] &amp; ")"</f>
        <v>South Africa (ZA)</v>
      </c>
    </row>
    <row r="225" spans="18:21" x14ac:dyDescent="0.2">
      <c r="R225" s="36">
        <v>20000903</v>
      </c>
      <c r="S225" s="36" t="s">
        <v>253</v>
      </c>
      <c r="T225" s="36" t="s">
        <v>254</v>
      </c>
      <c r="U225" s="36" t="str">
        <f>t_Countries[[#This Row],[Name]]&amp;" (" &amp; t_Countries[[#This Row],[ISO]] &amp; ")"</f>
        <v>South Georgia and South Sandwich Islands (GS)</v>
      </c>
    </row>
    <row r="226" spans="18:21" x14ac:dyDescent="0.2">
      <c r="R226" s="36">
        <v>31041513</v>
      </c>
      <c r="S226" s="36" t="s">
        <v>591</v>
      </c>
      <c r="T226" s="36" t="s">
        <v>592</v>
      </c>
      <c r="U226" s="36" t="str">
        <f>t_Countries[[#This Row],[Name]]&amp;" (" &amp; t_Countries[[#This Row],[ISO]] &amp; ")"</f>
        <v>South Sudan (SS)</v>
      </c>
    </row>
    <row r="227" spans="18:21" x14ac:dyDescent="0.2">
      <c r="R227" s="36">
        <v>20000883</v>
      </c>
      <c r="S227" s="36" t="s">
        <v>33</v>
      </c>
      <c r="T227" s="36" t="s">
        <v>215</v>
      </c>
      <c r="U227" s="36" t="str">
        <f>t_Countries[[#This Row],[Name]]&amp;" (" &amp; t_Countries[[#This Row],[ISO]] &amp; ")"</f>
        <v>Spain (ES)</v>
      </c>
    </row>
    <row r="228" spans="18:21" x14ac:dyDescent="0.2">
      <c r="R228" s="36">
        <v>20000941</v>
      </c>
      <c r="S228" s="36" t="s">
        <v>328</v>
      </c>
      <c r="T228" s="36" t="s">
        <v>329</v>
      </c>
      <c r="U228" s="36" t="str">
        <f>t_Countries[[#This Row],[Name]]&amp;" (" &amp; t_Countries[[#This Row],[ISO]] &amp; ")"</f>
        <v>Sri Lanka (LK)</v>
      </c>
    </row>
    <row r="229" spans="18:21" x14ac:dyDescent="0.2">
      <c r="R229" s="36">
        <v>20000931</v>
      </c>
      <c r="S229" s="36" t="s">
        <v>308</v>
      </c>
      <c r="T229" s="36" t="s">
        <v>309</v>
      </c>
      <c r="U229" s="36" t="str">
        <f>t_Countries[[#This Row],[Name]]&amp;" (" &amp; t_Countries[[#This Row],[ISO]] &amp; ")"</f>
        <v>St Kitts and Nevis (KN)</v>
      </c>
    </row>
    <row r="230" spans="18:21" x14ac:dyDescent="0.2">
      <c r="R230" s="36">
        <v>20000939</v>
      </c>
      <c r="S230" s="36" t="s">
        <v>324</v>
      </c>
      <c r="T230" s="36" t="s">
        <v>325</v>
      </c>
      <c r="U230" s="36" t="str">
        <f>t_Countries[[#This Row],[Name]]&amp;" (" &amp; t_Countries[[#This Row],[ISO]] &amp; ")"</f>
        <v>St Lucia (LC)</v>
      </c>
    </row>
    <row r="231" spans="18:21" x14ac:dyDescent="0.2">
      <c r="R231" s="36">
        <v>20001038</v>
      </c>
      <c r="S231" s="36" t="s">
        <v>518</v>
      </c>
      <c r="T231" s="36" t="s">
        <v>519</v>
      </c>
      <c r="U231" s="36" t="str">
        <f>t_Countries[[#This Row],[Name]]&amp;" (" &amp; t_Countries[[#This Row],[ISO]] &amp; ")"</f>
        <v>St Vincent and the Grenadines (VC)</v>
      </c>
    </row>
    <row r="232" spans="18:21" x14ac:dyDescent="0.2">
      <c r="R232" s="36">
        <v>20001000</v>
      </c>
      <c r="S232" s="36" t="s">
        <v>443</v>
      </c>
      <c r="T232" s="36" t="s">
        <v>444</v>
      </c>
      <c r="U232" s="36" t="str">
        <f>t_Countries[[#This Row],[Name]]&amp;" (" &amp; t_Countries[[#This Row],[ISO]] &amp; ")"</f>
        <v>Sudan (SD)</v>
      </c>
    </row>
    <row r="233" spans="18:21" x14ac:dyDescent="0.2">
      <c r="R233" s="36">
        <v>20001010</v>
      </c>
      <c r="S233" s="36" t="s">
        <v>463</v>
      </c>
      <c r="T233" s="36" t="s">
        <v>464</v>
      </c>
      <c r="U233" s="36" t="str">
        <f>t_Countries[[#This Row],[Name]]&amp;" (" &amp; t_Countries[[#This Row],[ISO]] &amp; ")"</f>
        <v>Suriname (SR)</v>
      </c>
    </row>
    <row r="234" spans="18:21" x14ac:dyDescent="0.2">
      <c r="R234" s="36">
        <v>31041504</v>
      </c>
      <c r="S234" s="36" t="s">
        <v>573</v>
      </c>
      <c r="T234" s="36" t="s">
        <v>574</v>
      </c>
      <c r="U234" s="36" t="str">
        <f>t_Countries[[#This Row],[Name]]&amp;" (" &amp; t_Countries[[#This Row],[ISO]] &amp; ")"</f>
        <v>Svalbard and Jan Mayen (SJ)</v>
      </c>
    </row>
    <row r="235" spans="18:21" x14ac:dyDescent="0.2">
      <c r="R235" s="36">
        <v>20001001</v>
      </c>
      <c r="S235" s="36" t="s">
        <v>445</v>
      </c>
      <c r="T235" s="36" t="s">
        <v>446</v>
      </c>
      <c r="U235" s="36" t="str">
        <f>t_Countries[[#This Row],[Name]]&amp;" (" &amp; t_Countries[[#This Row],[ISO]] &amp; ")"</f>
        <v>Sweden (SE)</v>
      </c>
    </row>
    <row r="236" spans="18:21" x14ac:dyDescent="0.2">
      <c r="R236" s="36">
        <v>20000860</v>
      </c>
      <c r="S236" s="36" t="s">
        <v>170</v>
      </c>
      <c r="T236" s="36" t="s">
        <v>171</v>
      </c>
      <c r="U236" s="36" t="str">
        <f>t_Countries[[#This Row],[Name]]&amp;" (" &amp; t_Countries[[#This Row],[ISO]] &amp; ")"</f>
        <v>Switzerland (CH)</v>
      </c>
    </row>
    <row r="237" spans="18:21" x14ac:dyDescent="0.2">
      <c r="R237" s="36">
        <v>20001013</v>
      </c>
      <c r="S237" s="36" t="s">
        <v>469</v>
      </c>
      <c r="T237" s="36" t="s">
        <v>470</v>
      </c>
      <c r="U237" s="36" t="str">
        <f>t_Countries[[#This Row],[Name]]&amp;" (" &amp; t_Countries[[#This Row],[ISO]] &amp; ")"</f>
        <v>Syria (SY)</v>
      </c>
    </row>
    <row r="238" spans="18:21" x14ac:dyDescent="0.2">
      <c r="R238" s="36">
        <v>20001029</v>
      </c>
      <c r="S238" s="36" t="s">
        <v>500</v>
      </c>
      <c r="T238" s="36" t="s">
        <v>501</v>
      </c>
      <c r="U238" s="36" t="str">
        <f>t_Countries[[#This Row],[Name]]&amp;" (" &amp; t_Countries[[#This Row],[ISO]] &amp; ")"</f>
        <v>Taiwan (TW)</v>
      </c>
    </row>
    <row r="239" spans="18:21" x14ac:dyDescent="0.2">
      <c r="R239" s="36">
        <v>20001020</v>
      </c>
      <c r="S239" s="36" t="s">
        <v>483</v>
      </c>
      <c r="T239" s="36" t="s">
        <v>484</v>
      </c>
      <c r="U239" s="36" t="str">
        <f>t_Countries[[#This Row],[Name]]&amp;" (" &amp; t_Countries[[#This Row],[ISO]] &amp; ")"</f>
        <v>Tajikistan (TJ)</v>
      </c>
    </row>
    <row r="240" spans="18:21" x14ac:dyDescent="0.2">
      <c r="R240" s="36">
        <v>20001030</v>
      </c>
      <c r="S240" s="36" t="s">
        <v>502</v>
      </c>
      <c r="T240" s="36" t="s">
        <v>503</v>
      </c>
      <c r="U240" s="36" t="str">
        <f>t_Countries[[#This Row],[Name]]&amp;" (" &amp; t_Countries[[#This Row],[ISO]] &amp; ")"</f>
        <v>Tanzania (United Republic of) (TZ)</v>
      </c>
    </row>
    <row r="241" spans="18:21" x14ac:dyDescent="0.2">
      <c r="R241" s="36">
        <v>20001019</v>
      </c>
      <c r="S241" s="36" t="s">
        <v>481</v>
      </c>
      <c r="T241" s="36" t="s">
        <v>482</v>
      </c>
      <c r="U241" s="36" t="str">
        <f>t_Countries[[#This Row],[Name]]&amp;" (" &amp; t_Countries[[#This Row],[ISO]] &amp; ")"</f>
        <v>Thailand (TH)</v>
      </c>
    </row>
    <row r="242" spans="18:21" x14ac:dyDescent="0.2">
      <c r="R242" s="36">
        <v>10000726</v>
      </c>
      <c r="S242" s="36" t="s">
        <v>83</v>
      </c>
      <c r="T242" s="36" t="s">
        <v>84</v>
      </c>
      <c r="U242" s="36" t="str">
        <f>t_Countries[[#This Row],[Name]]&amp;" (" &amp; t_Countries[[#This Row],[ISO]] &amp; ")"</f>
        <v>Timor Leste (TL)</v>
      </c>
    </row>
    <row r="243" spans="18:21" x14ac:dyDescent="0.2">
      <c r="R243" s="36">
        <v>20001025</v>
      </c>
      <c r="S243" s="36" t="s">
        <v>493</v>
      </c>
      <c r="T243" s="36" t="s">
        <v>84</v>
      </c>
      <c r="U243" s="36" t="str">
        <f>t_Countries[[#This Row],[Name]]&amp;" (" &amp; t_Countries[[#This Row],[ISO]] &amp; ")"</f>
        <v>Timor Leste (TP)</v>
      </c>
    </row>
    <row r="244" spans="18:21" x14ac:dyDescent="0.2">
      <c r="R244" s="36">
        <v>20001018</v>
      </c>
      <c r="S244" s="36" t="s">
        <v>479</v>
      </c>
      <c r="T244" s="36" t="s">
        <v>480</v>
      </c>
      <c r="U244" s="36" t="str">
        <f>t_Countries[[#This Row],[Name]]&amp;" (" &amp; t_Countries[[#This Row],[ISO]] &amp; ")"</f>
        <v>Togo (TG)</v>
      </c>
    </row>
    <row r="245" spans="18:21" x14ac:dyDescent="0.2">
      <c r="R245" s="36">
        <v>20001021</v>
      </c>
      <c r="S245" s="36" t="s">
        <v>485</v>
      </c>
      <c r="T245" s="36" t="s">
        <v>486</v>
      </c>
      <c r="U245" s="36" t="str">
        <f>t_Countries[[#This Row],[Name]]&amp;" (" &amp; t_Countries[[#This Row],[ISO]] &amp; ")"</f>
        <v>Tokelau (TK)</v>
      </c>
    </row>
    <row r="246" spans="18:21" x14ac:dyDescent="0.2">
      <c r="R246" s="36">
        <v>20001024</v>
      </c>
      <c r="S246" s="36" t="s">
        <v>491</v>
      </c>
      <c r="T246" s="36" t="s">
        <v>492</v>
      </c>
      <c r="U246" s="36" t="str">
        <f>t_Countries[[#This Row],[Name]]&amp;" (" &amp; t_Countries[[#This Row],[ISO]] &amp; ")"</f>
        <v>Tonga (TO)</v>
      </c>
    </row>
    <row r="247" spans="18:21" x14ac:dyDescent="0.2">
      <c r="R247" s="36">
        <v>20001027</v>
      </c>
      <c r="S247" s="36" t="s">
        <v>496</v>
      </c>
      <c r="T247" s="36" t="s">
        <v>497</v>
      </c>
      <c r="U247" s="36" t="str">
        <f>t_Countries[[#This Row],[Name]]&amp;" (" &amp; t_Countries[[#This Row],[ISO]] &amp; ")"</f>
        <v>Trinidad and Tobago (TT)</v>
      </c>
    </row>
    <row r="248" spans="18:21" x14ac:dyDescent="0.2">
      <c r="R248" s="36">
        <v>20001023</v>
      </c>
      <c r="S248" s="36" t="s">
        <v>489</v>
      </c>
      <c r="T248" s="36" t="s">
        <v>490</v>
      </c>
      <c r="U248" s="36" t="str">
        <f>t_Countries[[#This Row],[Name]]&amp;" (" &amp; t_Countries[[#This Row],[ISO]] &amp; ")"</f>
        <v>Tunisia (TN)</v>
      </c>
    </row>
    <row r="249" spans="18:21" x14ac:dyDescent="0.2">
      <c r="R249" s="36">
        <v>20001026</v>
      </c>
      <c r="S249" s="36" t="s">
        <v>494</v>
      </c>
      <c r="T249" s="36" t="s">
        <v>495</v>
      </c>
      <c r="U249" s="36" t="str">
        <f>t_Countries[[#This Row],[Name]]&amp;" (" &amp; t_Countries[[#This Row],[ISO]] &amp; ")"</f>
        <v>Turkey (TR)</v>
      </c>
    </row>
    <row r="250" spans="18:21" x14ac:dyDescent="0.2">
      <c r="R250" s="36">
        <v>20001022</v>
      </c>
      <c r="S250" s="36" t="s">
        <v>487</v>
      </c>
      <c r="T250" s="36" t="s">
        <v>488</v>
      </c>
      <c r="U250" s="36" t="str">
        <f>t_Countries[[#This Row],[Name]]&amp;" (" &amp; t_Countries[[#This Row],[ISO]] &amp; ")"</f>
        <v>Turkmenistan (TM)</v>
      </c>
    </row>
    <row r="251" spans="18:21" x14ac:dyDescent="0.2">
      <c r="R251" s="36">
        <v>20001015</v>
      </c>
      <c r="S251" s="36" t="s">
        <v>473</v>
      </c>
      <c r="T251" s="36" t="s">
        <v>474</v>
      </c>
      <c r="U251" s="36" t="str">
        <f>t_Countries[[#This Row],[Name]]&amp;" (" &amp; t_Countries[[#This Row],[ISO]] &amp; ")"</f>
        <v>Turks and Caicos Islands (TC)</v>
      </c>
    </row>
    <row r="252" spans="18:21" x14ac:dyDescent="0.2">
      <c r="R252" s="36">
        <v>20001028</v>
      </c>
      <c r="S252" s="36" t="s">
        <v>498</v>
      </c>
      <c r="T252" s="36" t="s">
        <v>499</v>
      </c>
      <c r="U252" s="36" t="str">
        <f>t_Countries[[#This Row],[Name]]&amp;" (" &amp; t_Countries[[#This Row],[ISO]] &amp; ")"</f>
        <v>Tuvalu (TV)</v>
      </c>
    </row>
    <row r="253" spans="18:21" x14ac:dyDescent="0.2">
      <c r="R253" s="36">
        <v>20001032</v>
      </c>
      <c r="S253" s="36" t="s">
        <v>506</v>
      </c>
      <c r="T253" s="36" t="s">
        <v>507</v>
      </c>
      <c r="U253" s="36" t="str">
        <f>t_Countries[[#This Row],[Name]]&amp;" (" &amp; t_Countries[[#This Row],[ISO]] &amp; ")"</f>
        <v>Uganda (UG)</v>
      </c>
    </row>
    <row r="254" spans="18:21" x14ac:dyDescent="0.2">
      <c r="R254" s="36">
        <v>20001031</v>
      </c>
      <c r="S254" s="36" t="s">
        <v>504</v>
      </c>
      <c r="T254" s="36" t="s">
        <v>505</v>
      </c>
      <c r="U254" s="36" t="str">
        <f>t_Countries[[#This Row],[Name]]&amp;" (" &amp; t_Countries[[#This Row],[ISO]] &amp; ")"</f>
        <v>Ukraine (UA)</v>
      </c>
    </row>
    <row r="255" spans="18:21" x14ac:dyDescent="0.2">
      <c r="R255" s="36">
        <v>20001055</v>
      </c>
      <c r="S255" s="36" t="s">
        <v>550</v>
      </c>
      <c r="T255" s="36" t="s">
        <v>551</v>
      </c>
      <c r="U255" s="36" t="str">
        <f>t_Countries[[#This Row],[Name]]&amp;" (" &amp; t_Countries[[#This Row],[ISO]] &amp; ")"</f>
        <v>Undefined (N/A)</v>
      </c>
    </row>
    <row r="256" spans="18:21" x14ac:dyDescent="0.2">
      <c r="R256" s="36">
        <v>20000821</v>
      </c>
      <c r="S256" s="36" t="s">
        <v>93</v>
      </c>
      <c r="T256" s="36" t="s">
        <v>94</v>
      </c>
      <c r="U256" s="36" t="str">
        <f>t_Countries[[#This Row],[Name]]&amp;" (" &amp; t_Countries[[#This Row],[ISO]] &amp; ")"</f>
        <v>United Arab Emirates (AE)</v>
      </c>
    </row>
    <row r="257" spans="18:21" x14ac:dyDescent="0.2">
      <c r="R257" s="36">
        <v>20000893</v>
      </c>
      <c r="S257" s="36" t="s">
        <v>233</v>
      </c>
      <c r="T257" s="36" t="s">
        <v>234</v>
      </c>
      <c r="U257" s="36" t="str">
        <f>t_Countries[[#This Row],[Name]]&amp;" (" &amp; t_Countries[[#This Row],[ISO]] &amp; ")"</f>
        <v>United Kingdom (UK)</v>
      </c>
    </row>
    <row r="258" spans="18:21" x14ac:dyDescent="0.2">
      <c r="R258" s="36">
        <v>20001034</v>
      </c>
      <c r="S258" s="36" t="s">
        <v>510</v>
      </c>
      <c r="T258" s="36" t="s">
        <v>511</v>
      </c>
      <c r="U258" s="36" t="str">
        <f>t_Countries[[#This Row],[Name]]&amp;" (" &amp; t_Countries[[#This Row],[ISO]] &amp; ")"</f>
        <v>United States (US)</v>
      </c>
    </row>
    <row r="259" spans="18:21" x14ac:dyDescent="0.2">
      <c r="R259" s="36">
        <v>20001033</v>
      </c>
      <c r="S259" s="36" t="s">
        <v>508</v>
      </c>
      <c r="T259" s="36" t="s">
        <v>509</v>
      </c>
      <c r="U259" s="36" t="str">
        <f>t_Countries[[#This Row],[Name]]&amp;" (" &amp; t_Countries[[#This Row],[ISO]] &amp; ")"</f>
        <v>United States Minor outlying islands (UM)</v>
      </c>
    </row>
    <row r="260" spans="18:21" x14ac:dyDescent="0.2">
      <c r="R260" s="36">
        <v>20001035</v>
      </c>
      <c r="S260" s="36" t="s">
        <v>512</v>
      </c>
      <c r="T260" s="36" t="s">
        <v>513</v>
      </c>
      <c r="U260" s="36" t="str">
        <f>t_Countries[[#This Row],[Name]]&amp;" (" &amp; t_Countries[[#This Row],[ISO]] &amp; ")"</f>
        <v>Uruguay (UY)</v>
      </c>
    </row>
    <row r="261" spans="18:21" x14ac:dyDescent="0.2">
      <c r="R261" s="36">
        <v>20001036</v>
      </c>
      <c r="S261" s="36" t="s">
        <v>514</v>
      </c>
      <c r="T261" s="36" t="s">
        <v>515</v>
      </c>
      <c r="U261" s="36" t="str">
        <f>t_Countries[[#This Row],[Name]]&amp;" (" &amp; t_Countries[[#This Row],[ISO]] &amp; ")"</f>
        <v>Uzbekistan (UZ)</v>
      </c>
    </row>
    <row r="262" spans="18:21" x14ac:dyDescent="0.2">
      <c r="R262" s="36">
        <v>20001043</v>
      </c>
      <c r="S262" s="36" t="s">
        <v>528</v>
      </c>
      <c r="T262" s="36" t="s">
        <v>529</v>
      </c>
      <c r="U262" s="36" t="str">
        <f>t_Countries[[#This Row],[Name]]&amp;" (" &amp; t_Countries[[#This Row],[ISO]] &amp; ")"</f>
        <v>Vanuatu (VU)</v>
      </c>
    </row>
    <row r="263" spans="18:21" x14ac:dyDescent="0.2">
      <c r="R263" s="36">
        <v>20001039</v>
      </c>
      <c r="S263" s="36" t="s">
        <v>520</v>
      </c>
      <c r="T263" s="36" t="s">
        <v>521</v>
      </c>
      <c r="U263" s="36" t="str">
        <f>t_Countries[[#This Row],[Name]]&amp;" (" &amp; t_Countries[[#This Row],[ISO]] &amp; ")"</f>
        <v>Venezuela (VE)</v>
      </c>
    </row>
    <row r="264" spans="18:21" x14ac:dyDescent="0.2">
      <c r="R264" s="36">
        <v>20001042</v>
      </c>
      <c r="S264" s="36" t="s">
        <v>526</v>
      </c>
      <c r="T264" s="36" t="s">
        <v>527</v>
      </c>
      <c r="U264" s="36" t="str">
        <f>t_Countries[[#This Row],[Name]]&amp;" (" &amp; t_Countries[[#This Row],[ISO]] &amp; ")"</f>
        <v>Vietnam (VN)</v>
      </c>
    </row>
    <row r="265" spans="18:21" x14ac:dyDescent="0.2">
      <c r="R265" s="36">
        <v>20001041</v>
      </c>
      <c r="S265" s="36" t="s">
        <v>524</v>
      </c>
      <c r="T265" s="36" t="s">
        <v>525</v>
      </c>
      <c r="U265" s="36" t="str">
        <f>t_Countries[[#This Row],[Name]]&amp;" (" &amp; t_Countries[[#This Row],[ISO]] &amp; ")"</f>
        <v>Virgin Islands (US) (VI)</v>
      </c>
    </row>
    <row r="266" spans="18:21" x14ac:dyDescent="0.2">
      <c r="R266" s="36">
        <v>20001044</v>
      </c>
      <c r="S266" s="36" t="s">
        <v>530</v>
      </c>
      <c r="T266" s="36" t="s">
        <v>531</v>
      </c>
      <c r="U266" s="36" t="str">
        <f>t_Countries[[#This Row],[Name]]&amp;" (" &amp; t_Countries[[#This Row],[ISO]] &amp; ")"</f>
        <v>Wallis and Futuna (WF)</v>
      </c>
    </row>
    <row r="267" spans="18:21" x14ac:dyDescent="0.2">
      <c r="R267" s="36">
        <v>31041503</v>
      </c>
      <c r="S267" s="36" t="s">
        <v>571</v>
      </c>
      <c r="T267" s="36" t="s">
        <v>572</v>
      </c>
      <c r="U267" s="36" t="str">
        <f>t_Countries[[#This Row],[Name]]&amp;" (" &amp; t_Countries[[#This Row],[ISO]] &amp; ")"</f>
        <v>Western Sahara (EH)</v>
      </c>
    </row>
    <row r="268" spans="18:21" x14ac:dyDescent="0.2">
      <c r="R268" s="36">
        <v>20001048</v>
      </c>
      <c r="S268" s="36" t="s">
        <v>538</v>
      </c>
      <c r="T268" s="36" t="s">
        <v>539</v>
      </c>
      <c r="U268" s="36" t="str">
        <f>t_Countries[[#This Row],[Name]]&amp;" (" &amp; t_Countries[[#This Row],[ISO]] &amp; ")"</f>
        <v>Yemen (YE)</v>
      </c>
    </row>
    <row r="269" spans="18:21" x14ac:dyDescent="0.2">
      <c r="R269" s="36">
        <v>20001052</v>
      </c>
      <c r="S269" s="36" t="s">
        <v>546</v>
      </c>
      <c r="T269" s="36" t="s">
        <v>547</v>
      </c>
      <c r="U269" s="36" t="str">
        <f>t_Countries[[#This Row],[Name]]&amp;" (" &amp; t_Countries[[#This Row],[ISO]] &amp; ")"</f>
        <v>Zambia (ZM)</v>
      </c>
    </row>
    <row r="270" spans="18:21" x14ac:dyDescent="0.2">
      <c r="R270" s="36">
        <v>20001053</v>
      </c>
      <c r="S270" s="36" t="s">
        <v>548</v>
      </c>
      <c r="T270" s="36" t="s">
        <v>549</v>
      </c>
      <c r="U270" s="36" t="str">
        <f>t_Countries[[#This Row],[Name]]&amp;" (" &amp; t_Countries[[#This Row],[ISO]] &amp; ")"</f>
        <v>Zimbabwe (ZW)</v>
      </c>
    </row>
  </sheetData>
  <dataValidations count="1">
    <dataValidation type="list" allowBlank="1" showInputMessage="1" showErrorMessage="1" sqref="Y2">
      <formula1>"ProgSpecificOrgType_CREA2027,ProgSpecificOrgType_CERV,ProgSpecificOrgType_ERASMUS2027"</formula1>
    </dataValidation>
  </dataValidations>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PART C</vt:lpstr>
      <vt:lpstr>LISTS</vt:lpstr>
      <vt:lpstr>Is3Yes</vt:lpstr>
      <vt:lpstr>IsLimitedInTime</vt:lpstr>
      <vt:lpstr>IsNGO</vt:lpstr>
      <vt:lpstr>l_Calls</vt:lpstr>
      <vt:lpstr>l_IsoCountries</vt:lpstr>
      <vt:lpstr>l_LabelsCountries</vt:lpstr>
      <vt:lpstr>l_NamesCountries</vt:lpstr>
      <vt:lpstr>l_SpecificPanels</vt:lpstr>
      <vt:lpstr>l_Topics</vt:lpstr>
      <vt:lpstr>l_TopicsAll</vt:lpstr>
      <vt:lpstr>l_TypesOfFields</vt:lpstr>
      <vt:lpstr>l_YesNo</vt:lpstr>
      <vt:lpstr>NbrOrgInNetwork</vt:lpstr>
      <vt:lpstr>NbrOrgs</vt:lpstr>
      <vt:lpstr>OrgTypes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MATHELOT Frederic (EACEA-EXT)</dc:creator>
  <cp:lastModifiedBy>MATHELOT Frederic (EACEA-EXT)</cp:lastModifiedBy>
  <dcterms:created xsi:type="dcterms:W3CDTF">2021-08-19T07:09:11Z</dcterms:created>
  <dcterms:modified xsi:type="dcterms:W3CDTF">2021-10-28T11:02:52Z</dcterms:modified>
</cp:coreProperties>
</file>