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480" windowWidth="12120" windowHeight="8760"/>
  </bookViews>
  <sheets>
    <sheet name="Budg Nature" sheetId="3" r:id="rId1"/>
  </sheets>
  <definedNames>
    <definedName name="_xlnm.Print_Area" localSheetId="0">'Budg Nature'!$A$1:$S$133</definedName>
    <definedName name="_xlnm.Print_Titles" localSheetId="0">'Budg Nature'!$1:$1</definedName>
  </definedNames>
  <calcPr calcId="145621"/>
</workbook>
</file>

<file path=xl/calcChain.xml><?xml version="1.0" encoding="utf-8"?>
<calcChain xmlns="http://schemas.openxmlformats.org/spreadsheetml/2006/main">
  <c r="R45" i="3" l="1"/>
  <c r="R38" i="3"/>
  <c r="R120" i="3" l="1"/>
  <c r="R101" i="3"/>
  <c r="R121" i="3" l="1"/>
  <c r="R102" i="3"/>
  <c r="P80" i="3"/>
  <c r="R127" i="3"/>
  <c r="R124" i="3"/>
  <c r="R118" i="3"/>
  <c r="R115" i="3"/>
  <c r="R112" i="3"/>
  <c r="R105" i="3"/>
  <c r="R98" i="3"/>
  <c r="R95" i="3"/>
  <c r="R89" i="3"/>
  <c r="R91" i="3" s="1"/>
  <c r="R85" i="3"/>
  <c r="R82" i="3"/>
  <c r="R86" i="3" s="1"/>
  <c r="R76" i="3"/>
  <c r="R73" i="3"/>
  <c r="R77" i="3" s="1"/>
  <c r="R65" i="3"/>
  <c r="R62" i="3"/>
  <c r="R57" i="3"/>
  <c r="R53" i="3"/>
  <c r="R48" i="3"/>
  <c r="R43" i="3"/>
  <c r="R40" i="3"/>
  <c r="R29" i="3"/>
  <c r="R26" i="3"/>
  <c r="R23" i="3"/>
  <c r="R49" i="3" l="1"/>
  <c r="R30" i="3"/>
  <c r="R131" i="3"/>
  <c r="R132" i="3" s="1"/>
  <c r="R106" i="3"/>
  <c r="R107" i="3" s="1"/>
  <c r="R66" i="3"/>
  <c r="R67" i="3"/>
  <c r="N111" i="3"/>
  <c r="N112" i="3" s="1"/>
  <c r="R133" i="3" l="1"/>
  <c r="N101" i="3"/>
  <c r="N102" i="3" s="1"/>
  <c r="N106" i="3" s="1"/>
  <c r="N107" i="3" s="1"/>
  <c r="N55" i="3"/>
  <c r="O127" i="3" l="1"/>
  <c r="O124" i="3"/>
  <c r="O121" i="3"/>
  <c r="N120" i="3"/>
  <c r="N121" i="3" s="1"/>
  <c r="O118" i="3"/>
  <c r="O115" i="3"/>
  <c r="N114" i="3"/>
  <c r="N115" i="3" s="1"/>
  <c r="O112" i="3"/>
  <c r="O105" i="3"/>
  <c r="O102" i="3"/>
  <c r="O98" i="3"/>
  <c r="O95" i="3"/>
  <c r="O89" i="3"/>
  <c r="O91" i="3" s="1"/>
  <c r="O85" i="3"/>
  <c r="O82" i="3"/>
  <c r="O76" i="3"/>
  <c r="O73" i="3"/>
  <c r="O65" i="3"/>
  <c r="N64" i="3"/>
  <c r="N65" i="3" s="1"/>
  <c r="O62" i="3"/>
  <c r="N59" i="3"/>
  <c r="N62" i="3" s="1"/>
  <c r="N57" i="3"/>
  <c r="O57" i="3"/>
  <c r="N46" i="3"/>
  <c r="N48" i="3" s="1"/>
  <c r="N52" i="3"/>
  <c r="N53" i="3" s="1"/>
  <c r="O53" i="3"/>
  <c r="O48" i="3"/>
  <c r="O43" i="3"/>
  <c r="O40" i="3"/>
  <c r="O29" i="3"/>
  <c r="O26" i="3"/>
  <c r="O23" i="3"/>
  <c r="O86" i="3" l="1"/>
  <c r="N131" i="3"/>
  <c r="N132" i="3" s="1"/>
  <c r="O77" i="3"/>
  <c r="O131" i="3"/>
  <c r="O132" i="3" s="1"/>
  <c r="O30" i="3"/>
  <c r="O49" i="3"/>
  <c r="N66" i="3"/>
  <c r="O106" i="3"/>
  <c r="O107" i="3" s="1"/>
  <c r="O66" i="3"/>
  <c r="M89" i="3"/>
  <c r="M42" i="3"/>
  <c r="N42" i="3" s="1"/>
  <c r="N43" i="3" s="1"/>
  <c r="O67" i="3" l="1"/>
  <c r="O133" i="3" s="1"/>
  <c r="O139" i="3" s="1"/>
  <c r="M38" i="3"/>
  <c r="N38" i="3" s="1"/>
  <c r="N40" i="3" s="1"/>
  <c r="N49" i="3" s="1"/>
  <c r="N67" i="3" s="1"/>
  <c r="N133" i="3" s="1"/>
  <c r="M16" i="3"/>
  <c r="M7" i="3"/>
  <c r="O7" i="3" s="1"/>
  <c r="R7" i="3" s="1"/>
  <c r="M29" i="3"/>
  <c r="M26" i="3"/>
  <c r="M23" i="3"/>
  <c r="L14" i="3"/>
  <c r="L17" i="3"/>
  <c r="M13" i="3"/>
  <c r="O13" i="3" s="1"/>
  <c r="R13" i="3" s="1"/>
  <c r="M12" i="3"/>
  <c r="O12" i="3" s="1"/>
  <c r="R12" i="3" s="1"/>
  <c r="M11" i="3"/>
  <c r="O11" i="3" s="1"/>
  <c r="R11" i="3" s="1"/>
  <c r="M10" i="3"/>
  <c r="O10" i="3" s="1"/>
  <c r="R10" i="3" s="1"/>
  <c r="M9" i="3"/>
  <c r="O9" i="3" s="1"/>
  <c r="R9" i="3" s="1"/>
  <c r="M8" i="3"/>
  <c r="O8" i="3" s="1"/>
  <c r="R8" i="3" s="1"/>
  <c r="L18" i="3" l="1"/>
  <c r="L19" i="3" s="1"/>
  <c r="L31" i="3" s="1"/>
  <c r="R14" i="3"/>
  <c r="M30" i="3"/>
  <c r="M17" i="3"/>
  <c r="M18" i="3" s="1"/>
  <c r="M19" i="3" s="1"/>
  <c r="M31" i="3" s="1"/>
  <c r="O16" i="3"/>
  <c r="O14" i="3"/>
  <c r="M14" i="3"/>
  <c r="O17" i="3" l="1"/>
  <c r="O18" i="3" s="1"/>
  <c r="O19" i="3" s="1"/>
  <c r="O31" i="3" s="1"/>
  <c r="R16" i="3"/>
  <c r="R17" i="3" s="1"/>
  <c r="R18" i="3" s="1"/>
  <c r="R19" i="3" s="1"/>
  <c r="R31" i="3" s="1"/>
  <c r="L120" i="3"/>
  <c r="L121" i="3" s="1"/>
  <c r="L117" i="3"/>
  <c r="L118" i="3" s="1"/>
  <c r="L114" i="3"/>
  <c r="L115" i="3" s="1"/>
  <c r="L111" i="3"/>
  <c r="L112" i="3" s="1"/>
  <c r="L130" i="3"/>
  <c r="M130" i="3"/>
  <c r="M124" i="3"/>
  <c r="M121" i="3"/>
  <c r="M118" i="3"/>
  <c r="M115" i="3"/>
  <c r="M112" i="3"/>
  <c r="M105" i="3"/>
  <c r="L104" i="3"/>
  <c r="L105" i="3" s="1"/>
  <c r="M102" i="3"/>
  <c r="L100" i="3"/>
  <c r="M98" i="3"/>
  <c r="L97" i="3"/>
  <c r="L98" i="3" s="1"/>
  <c r="M95" i="3"/>
  <c r="L94" i="3"/>
  <c r="L93" i="3"/>
  <c r="M127" i="3"/>
  <c r="M91" i="3"/>
  <c r="L90" i="3"/>
  <c r="L89" i="3"/>
  <c r="M85" i="3"/>
  <c r="M82" i="3"/>
  <c r="L84" i="3"/>
  <c r="L85" i="3" s="1"/>
  <c r="L81" i="3"/>
  <c r="L80" i="3"/>
  <c r="M76" i="3"/>
  <c r="L75" i="3"/>
  <c r="L76" i="3" s="1"/>
  <c r="J93" i="3"/>
  <c r="J89" i="3"/>
  <c r="J84" i="3"/>
  <c r="J81" i="3"/>
  <c r="J75" i="3"/>
  <c r="J71" i="3"/>
  <c r="M73" i="3"/>
  <c r="M77" i="3" s="1"/>
  <c r="L71" i="3"/>
  <c r="M65" i="3"/>
  <c r="L64" i="3"/>
  <c r="L65" i="3" s="1"/>
  <c r="M62" i="3"/>
  <c r="L61" i="3"/>
  <c r="L60" i="3"/>
  <c r="L59" i="3"/>
  <c r="M57" i="3"/>
  <c r="L55" i="3"/>
  <c r="L57" i="3" s="1"/>
  <c r="M53" i="3"/>
  <c r="L52" i="3"/>
  <c r="L53" i="3" s="1"/>
  <c r="M48" i="3"/>
  <c r="L46" i="3"/>
  <c r="L48" i="3" s="1"/>
  <c r="L45" i="3"/>
  <c r="M43" i="3"/>
  <c r="L42" i="3"/>
  <c r="L43" i="3" s="1"/>
  <c r="M40" i="3"/>
  <c r="L95" i="3" l="1"/>
  <c r="M86" i="3"/>
  <c r="M66" i="3"/>
  <c r="L62" i="3"/>
  <c r="L66" i="3" s="1"/>
  <c r="M49" i="3"/>
  <c r="M67" i="3" s="1"/>
  <c r="M106" i="3"/>
  <c r="M131" i="3"/>
  <c r="M132" i="3" s="1"/>
  <c r="L82" i="3"/>
  <c r="L86" i="3" s="1"/>
  <c r="L91" i="3"/>
  <c r="M107" i="3" l="1"/>
  <c r="M133" i="3" s="1"/>
  <c r="K101" i="3"/>
  <c r="H102" i="3"/>
  <c r="I102" i="3"/>
  <c r="J102" i="3"/>
  <c r="H98" i="3"/>
  <c r="I98" i="3"/>
  <c r="J98" i="3"/>
  <c r="H95" i="3"/>
  <c r="I95" i="3"/>
  <c r="J95" i="3"/>
  <c r="H91" i="3"/>
  <c r="I91" i="3"/>
  <c r="J91" i="3"/>
  <c r="H85" i="3"/>
  <c r="I85" i="3"/>
  <c r="J85" i="3"/>
  <c r="H82" i="3"/>
  <c r="I82" i="3"/>
  <c r="I86" i="3" s="1"/>
  <c r="J82" i="3"/>
  <c r="I77" i="3"/>
  <c r="H76" i="3"/>
  <c r="I76" i="3"/>
  <c r="J76" i="3"/>
  <c r="H73" i="3"/>
  <c r="H77" i="3" s="1"/>
  <c r="I73" i="3"/>
  <c r="J73" i="3"/>
  <c r="H65" i="3"/>
  <c r="I65" i="3"/>
  <c r="J65" i="3"/>
  <c r="H62" i="3"/>
  <c r="I62" i="3"/>
  <c r="J62" i="3"/>
  <c r="H57" i="3"/>
  <c r="I57" i="3"/>
  <c r="J57" i="3"/>
  <c r="H53" i="3"/>
  <c r="I53" i="3"/>
  <c r="J53" i="3"/>
  <c r="I48" i="3"/>
  <c r="J48" i="3"/>
  <c r="H43" i="3"/>
  <c r="J43" i="3"/>
  <c r="H40" i="3"/>
  <c r="I40" i="3"/>
  <c r="J40" i="3"/>
  <c r="K123" i="3"/>
  <c r="J112" i="3"/>
  <c r="J115" i="3"/>
  <c r="J118" i="3"/>
  <c r="J121" i="3"/>
  <c r="J127" i="3"/>
  <c r="J124" i="3"/>
  <c r="K130" i="3"/>
  <c r="K126" i="3"/>
  <c r="L126" i="3" s="1"/>
  <c r="K121" i="3"/>
  <c r="K118" i="3"/>
  <c r="K115" i="3"/>
  <c r="K112" i="3"/>
  <c r="K105" i="3"/>
  <c r="K98" i="3"/>
  <c r="K95" i="3"/>
  <c r="K91" i="3"/>
  <c r="K85" i="3"/>
  <c r="K82" i="3"/>
  <c r="K76" i="3"/>
  <c r="K72" i="3"/>
  <c r="K65" i="3"/>
  <c r="K62" i="3"/>
  <c r="K57" i="3"/>
  <c r="K53" i="3"/>
  <c r="K48" i="3"/>
  <c r="K43" i="3"/>
  <c r="K38" i="3"/>
  <c r="L38" i="3" s="1"/>
  <c r="L40" i="3" s="1"/>
  <c r="L49" i="3" s="1"/>
  <c r="L67" i="3" s="1"/>
  <c r="J26" i="3"/>
  <c r="J23" i="3"/>
  <c r="K29" i="3"/>
  <c r="K26" i="3"/>
  <c r="K23" i="3"/>
  <c r="J17" i="3"/>
  <c r="K17" i="3"/>
  <c r="J14" i="3"/>
  <c r="K14" i="3"/>
  <c r="F11" i="3"/>
  <c r="H86" i="3" l="1"/>
  <c r="K124" i="3"/>
  <c r="L123" i="3"/>
  <c r="L124" i="3" s="1"/>
  <c r="J66" i="3"/>
  <c r="J77" i="3"/>
  <c r="J86" i="3"/>
  <c r="K18" i="3"/>
  <c r="K19" i="3" s="1"/>
  <c r="K40" i="3"/>
  <c r="K49" i="3" s="1"/>
  <c r="J49" i="3"/>
  <c r="I66" i="3"/>
  <c r="K86" i="3"/>
  <c r="H66" i="3"/>
  <c r="J67" i="3"/>
  <c r="J18" i="3"/>
  <c r="J19" i="3" s="1"/>
  <c r="J31" i="3" s="1"/>
  <c r="K66" i="3"/>
  <c r="K73" i="3"/>
  <c r="K77" i="3" s="1"/>
  <c r="L72" i="3"/>
  <c r="L73" i="3" s="1"/>
  <c r="L77" i="3" s="1"/>
  <c r="K127" i="3"/>
  <c r="K131" i="3" s="1"/>
  <c r="K132" i="3" s="1"/>
  <c r="L127" i="3"/>
  <c r="L131" i="3" s="1"/>
  <c r="L132" i="3" s="1"/>
  <c r="K102" i="3"/>
  <c r="L101" i="3"/>
  <c r="L102" i="3" s="1"/>
  <c r="L106" i="3" s="1"/>
  <c r="L107" i="3" s="1"/>
  <c r="J131" i="3"/>
  <c r="J132" i="3" s="1"/>
  <c r="J106" i="3"/>
  <c r="K106" i="3"/>
  <c r="K67" i="3"/>
  <c r="K30" i="3"/>
  <c r="K31" i="3" s="1"/>
  <c r="F72" i="3"/>
  <c r="H10" i="3"/>
  <c r="F126" i="3"/>
  <c r="J107" i="3" l="1"/>
  <c r="J133" i="3" s="1"/>
  <c r="L133" i="3"/>
  <c r="K107" i="3"/>
  <c r="K133" i="3" s="1"/>
  <c r="I42" i="3"/>
  <c r="I43" i="3" s="1"/>
  <c r="I49" i="3" s="1"/>
  <c r="I67" i="3" s="1"/>
  <c r="F16" i="3"/>
  <c r="F13" i="3"/>
  <c r="G12" i="3"/>
  <c r="F12" i="3" s="1"/>
  <c r="I10" i="3"/>
  <c r="G10" i="3"/>
  <c r="F9" i="3"/>
  <c r="F8" i="3"/>
  <c r="F7" i="3"/>
  <c r="F38" i="3"/>
  <c r="F10" i="3" l="1"/>
  <c r="F14" i="3" s="1"/>
  <c r="C14" i="3"/>
  <c r="D14" i="3"/>
  <c r="E14" i="3"/>
  <c r="G14" i="3"/>
  <c r="H14" i="3"/>
  <c r="I14" i="3"/>
  <c r="C17" i="3"/>
  <c r="D17" i="3"/>
  <c r="E17" i="3"/>
  <c r="F17" i="3"/>
  <c r="G17" i="3"/>
  <c r="H17" i="3"/>
  <c r="I17" i="3"/>
  <c r="C23" i="3"/>
  <c r="D23" i="3"/>
  <c r="E23" i="3"/>
  <c r="F23" i="3"/>
  <c r="G23" i="3"/>
  <c r="H23" i="3"/>
  <c r="I23" i="3"/>
  <c r="C26" i="3"/>
  <c r="D26" i="3"/>
  <c r="E26" i="3"/>
  <c r="F26" i="3"/>
  <c r="G26" i="3"/>
  <c r="H26" i="3"/>
  <c r="I26" i="3"/>
  <c r="C29" i="3"/>
  <c r="D29" i="3"/>
  <c r="E29" i="3"/>
  <c r="F29" i="3"/>
  <c r="G29" i="3"/>
  <c r="H29" i="3"/>
  <c r="I29" i="3"/>
  <c r="G38" i="3"/>
  <c r="G40" i="3" s="1"/>
  <c r="C40" i="3"/>
  <c r="D40" i="3"/>
  <c r="E40" i="3"/>
  <c r="F40" i="3"/>
  <c r="G42" i="3"/>
  <c r="G43" i="3" s="1"/>
  <c r="C43" i="3"/>
  <c r="D43" i="3"/>
  <c r="E43" i="3"/>
  <c r="F43" i="3"/>
  <c r="H45" i="3"/>
  <c r="G46" i="3"/>
  <c r="C48" i="3"/>
  <c r="D48" i="3"/>
  <c r="E48" i="3"/>
  <c r="F48" i="3"/>
  <c r="G52" i="3"/>
  <c r="G53" i="3" s="1"/>
  <c r="C53" i="3"/>
  <c r="D53" i="3"/>
  <c r="E53" i="3"/>
  <c r="F53" i="3"/>
  <c r="G55" i="3"/>
  <c r="G57" i="3" s="1"/>
  <c r="C57" i="3"/>
  <c r="D57" i="3"/>
  <c r="E57" i="3"/>
  <c r="F57" i="3"/>
  <c r="G59" i="3"/>
  <c r="G60" i="3"/>
  <c r="G61" i="3"/>
  <c r="C62" i="3"/>
  <c r="D62" i="3"/>
  <c r="E62" i="3"/>
  <c r="F62" i="3"/>
  <c r="G64" i="3"/>
  <c r="G65" i="3" s="1"/>
  <c r="C65" i="3"/>
  <c r="D65" i="3"/>
  <c r="E65" i="3"/>
  <c r="F65" i="3"/>
  <c r="G71" i="3"/>
  <c r="G72" i="3"/>
  <c r="C73" i="3"/>
  <c r="D73" i="3"/>
  <c r="E73" i="3"/>
  <c r="F73" i="3"/>
  <c r="G75" i="3"/>
  <c r="G76" i="3" s="1"/>
  <c r="C76" i="3"/>
  <c r="D76" i="3"/>
  <c r="E76" i="3"/>
  <c r="F76" i="3"/>
  <c r="G80" i="3"/>
  <c r="G81" i="3"/>
  <c r="C82" i="3"/>
  <c r="D82" i="3"/>
  <c r="E82" i="3"/>
  <c r="F82" i="3"/>
  <c r="G84" i="3"/>
  <c r="G85" i="3" s="1"/>
  <c r="C85" i="3"/>
  <c r="D85" i="3"/>
  <c r="E85" i="3"/>
  <c r="F85" i="3"/>
  <c r="G89" i="3"/>
  <c r="G90" i="3"/>
  <c r="C91" i="3"/>
  <c r="D91" i="3"/>
  <c r="E91" i="3"/>
  <c r="F91" i="3"/>
  <c r="G93" i="3"/>
  <c r="G94" i="3"/>
  <c r="C95" i="3"/>
  <c r="D95" i="3"/>
  <c r="E95" i="3"/>
  <c r="F95" i="3"/>
  <c r="G97" i="3"/>
  <c r="G98" i="3" s="1"/>
  <c r="C98" i="3"/>
  <c r="D98" i="3"/>
  <c r="E98" i="3"/>
  <c r="F98" i="3"/>
  <c r="G100" i="3"/>
  <c r="G101" i="3"/>
  <c r="C102" i="3"/>
  <c r="D102" i="3"/>
  <c r="E102" i="3"/>
  <c r="F102" i="3"/>
  <c r="G104" i="3"/>
  <c r="G105" i="3" s="1"/>
  <c r="C105" i="3"/>
  <c r="D105" i="3"/>
  <c r="E105" i="3"/>
  <c r="F105" i="3"/>
  <c r="H105" i="3"/>
  <c r="H106" i="3" s="1"/>
  <c r="H107" i="3" s="1"/>
  <c r="I105" i="3"/>
  <c r="I106" i="3" s="1"/>
  <c r="I107" i="3" s="1"/>
  <c r="C112" i="3"/>
  <c r="D112" i="3"/>
  <c r="E112" i="3"/>
  <c r="F112" i="3"/>
  <c r="C115" i="3"/>
  <c r="D115" i="3"/>
  <c r="E115" i="3"/>
  <c r="F115" i="3"/>
  <c r="C118" i="3"/>
  <c r="D118" i="3"/>
  <c r="E118" i="3"/>
  <c r="F118" i="3"/>
  <c r="C121" i="3"/>
  <c r="D121" i="3"/>
  <c r="E121" i="3"/>
  <c r="F121" i="3"/>
  <c r="C124" i="3"/>
  <c r="D124" i="3"/>
  <c r="E124" i="3"/>
  <c r="F124" i="3"/>
  <c r="C127" i="3"/>
  <c r="D127" i="3"/>
  <c r="E127" i="3"/>
  <c r="F127" i="3"/>
  <c r="C130" i="3"/>
  <c r="D130" i="3"/>
  <c r="E130" i="3"/>
  <c r="F130" i="3"/>
  <c r="G91" i="3" l="1"/>
  <c r="I30" i="3"/>
  <c r="H30" i="3"/>
  <c r="D30" i="3"/>
  <c r="D66" i="3"/>
  <c r="G95" i="3"/>
  <c r="G73" i="3"/>
  <c r="G77" i="3" s="1"/>
  <c r="G102" i="3"/>
  <c r="G82" i="3"/>
  <c r="G86" i="3" s="1"/>
  <c r="G62" i="3"/>
  <c r="G66" i="3" s="1"/>
  <c r="G45" i="3"/>
  <c r="G48" i="3" s="1"/>
  <c r="G49" i="3" s="1"/>
  <c r="H48" i="3"/>
  <c r="H49" i="3" s="1"/>
  <c r="H67" i="3" s="1"/>
  <c r="C18" i="3"/>
  <c r="C19" i="3" s="1"/>
  <c r="D18" i="3"/>
  <c r="D19" i="3" s="1"/>
  <c r="D31" i="3" s="1"/>
  <c r="C106" i="3"/>
  <c r="E86" i="3"/>
  <c r="E30" i="3"/>
  <c r="C131" i="3"/>
  <c r="C132" i="3" s="1"/>
  <c r="C66" i="3"/>
  <c r="D106" i="3"/>
  <c r="F86" i="3"/>
  <c r="D49" i="3"/>
  <c r="D67" i="3" s="1"/>
  <c r="E77" i="3"/>
  <c r="G30" i="3"/>
  <c r="C30" i="3"/>
  <c r="F30" i="3"/>
  <c r="D131" i="3"/>
  <c r="D132" i="3" s="1"/>
  <c r="C77" i="3"/>
  <c r="G18" i="3"/>
  <c r="G19" i="3" s="1"/>
  <c r="F77" i="3"/>
  <c r="C49" i="3"/>
  <c r="D86" i="3"/>
  <c r="E66" i="3"/>
  <c r="F49" i="3"/>
  <c r="C86" i="3"/>
  <c r="D77" i="3"/>
  <c r="H18" i="3"/>
  <c r="H19" i="3" s="1"/>
  <c r="H31" i="3" s="1"/>
  <c r="I18" i="3"/>
  <c r="I19" i="3" s="1"/>
  <c r="I31" i="3" s="1"/>
  <c r="F18" i="3"/>
  <c r="F19" i="3" s="1"/>
  <c r="F106" i="3"/>
  <c r="F131" i="3"/>
  <c r="F66" i="3"/>
  <c r="E131" i="3"/>
  <c r="E132" i="3" s="1"/>
  <c r="E106" i="3"/>
  <c r="E107" i="3" s="1"/>
  <c r="E49" i="3"/>
  <c r="E18" i="3"/>
  <c r="G106" i="3" l="1"/>
  <c r="G107" i="3" s="1"/>
  <c r="C107" i="3"/>
  <c r="F31" i="3"/>
  <c r="C67" i="3"/>
  <c r="D107" i="3"/>
  <c r="D133" i="3" s="1"/>
  <c r="D134" i="3" s="1"/>
  <c r="G67" i="3"/>
  <c r="C31" i="3"/>
  <c r="G31" i="3"/>
  <c r="F107" i="3"/>
  <c r="H136" i="3"/>
  <c r="F132" i="3"/>
  <c r="I136" i="3"/>
  <c r="F67" i="3"/>
  <c r="E67" i="3"/>
  <c r="E133" i="3" s="1"/>
  <c r="E19" i="3"/>
  <c r="C133" i="3" l="1"/>
  <c r="C134" i="3"/>
  <c r="H120" i="3"/>
  <c r="H121" i="3" s="1"/>
  <c r="H114" i="3"/>
  <c r="H115" i="3" s="1"/>
  <c r="H123" i="3"/>
  <c r="H124" i="3" s="1"/>
  <c r="H117" i="3"/>
  <c r="H118" i="3" s="1"/>
  <c r="H111" i="3"/>
  <c r="H112" i="3" s="1"/>
  <c r="H126" i="3"/>
  <c r="H127" i="3" s="1"/>
  <c r="I123" i="3"/>
  <c r="I124" i="3" s="1"/>
  <c r="I111" i="3"/>
  <c r="I112" i="3" s="1"/>
  <c r="I120" i="3"/>
  <c r="I114" i="3"/>
  <c r="I115" i="3" s="1"/>
  <c r="I117" i="3"/>
  <c r="I118" i="3" s="1"/>
  <c r="I126" i="3"/>
  <c r="I127" i="3" s="1"/>
  <c r="I129" i="3"/>
  <c r="I130" i="3" s="1"/>
  <c r="H129" i="3"/>
  <c r="F133" i="3"/>
  <c r="E31" i="3"/>
  <c r="G120" i="3" l="1"/>
  <c r="G121" i="3" s="1"/>
  <c r="I121" i="3"/>
  <c r="I131" i="3" s="1"/>
  <c r="I132" i="3" s="1"/>
  <c r="I133" i="3" s="1"/>
  <c r="G117" i="3"/>
  <c r="G118" i="3" s="1"/>
  <c r="G129" i="3"/>
  <c r="G130" i="3" s="1"/>
  <c r="G114" i="3"/>
  <c r="G115" i="3" s="1"/>
  <c r="G126" i="3"/>
  <c r="G127" i="3" s="1"/>
  <c r="H130" i="3"/>
  <c r="H131" i="3" s="1"/>
  <c r="H132" i="3" s="1"/>
  <c r="H133" i="3" s="1"/>
  <c r="G123" i="3"/>
  <c r="G124" i="3" s="1"/>
  <c r="F134" i="3"/>
  <c r="E134" i="3"/>
  <c r="H134" i="3" l="1"/>
  <c r="G111" i="3"/>
  <c r="I134" i="3"/>
  <c r="G112" i="3" l="1"/>
  <c r="G131" i="3" s="1"/>
  <c r="G132" i="3" s="1"/>
  <c r="G133" i="3" s="1"/>
  <c r="G134" i="3" s="1"/>
</calcChain>
</file>

<file path=xl/comments1.xml><?xml version="1.0" encoding="utf-8"?>
<comments xmlns="http://schemas.openxmlformats.org/spreadsheetml/2006/main">
  <authors>
    <author>DERIDEAU Etienne (EACEA)</author>
  </authors>
  <commentList>
    <comment ref="P38" authorId="0">
      <text>
        <r>
          <rPr>
            <b/>
            <sz val="9"/>
            <color indexed="81"/>
            <rFont val="Tahoma"/>
            <charset val="1"/>
          </rPr>
          <t>DERIDEAU Etienne (EACEA):</t>
        </r>
        <r>
          <rPr>
            <sz val="9"/>
            <color indexed="81"/>
            <rFont val="Tahoma"/>
            <charset val="1"/>
          </rPr>
          <t xml:space="preserve">
transfert post SC décembre</t>
        </r>
      </text>
    </comment>
    <comment ref="P45" authorId="0">
      <text>
        <r>
          <rPr>
            <b/>
            <sz val="9"/>
            <color indexed="81"/>
            <rFont val="Tahoma"/>
            <charset val="1"/>
          </rPr>
          <t>DERIDEAU Etienne (EACEA):</t>
        </r>
        <r>
          <rPr>
            <sz val="9"/>
            <color indexed="81"/>
            <rFont val="Tahoma"/>
            <charset val="1"/>
          </rPr>
          <t xml:space="preserve">
transfert post SC décembre</t>
        </r>
      </text>
    </comment>
  </commentList>
</comments>
</file>

<file path=xl/sharedStrings.xml><?xml version="1.0" encoding="utf-8"?>
<sst xmlns="http://schemas.openxmlformats.org/spreadsheetml/2006/main" count="358" uniqueCount="188">
  <si>
    <t xml:space="preserve">Autres dépenses de fonctionnement </t>
  </si>
  <si>
    <t>TOTAL DEPENSES</t>
  </si>
  <si>
    <t>Intitulé</t>
  </si>
  <si>
    <t>Commentaires</t>
  </si>
  <si>
    <t> </t>
  </si>
  <si>
    <t>p.m.</t>
  </si>
  <si>
    <t>2 2</t>
  </si>
  <si>
    <t>2 3</t>
  </si>
  <si>
    <t>DEPENSES</t>
  </si>
  <si>
    <t>1 1</t>
  </si>
  <si>
    <t>Stagiaires</t>
  </si>
  <si>
    <t>TOTAL DU CHAPITRE 1 1</t>
  </si>
  <si>
    <t>Frais de missions, de déplacements et autres dépenses accessoires</t>
  </si>
  <si>
    <t>Service médical</t>
  </si>
  <si>
    <t>Cours de langues, recyclage et perfectionnement professionnel</t>
  </si>
  <si>
    <t>Papeterie et fournitures de bureau</t>
  </si>
  <si>
    <t>2 3 2</t>
  </si>
  <si>
    <t>Affranchissement de correspondance et frais de port</t>
  </si>
  <si>
    <t xml:space="preserve">Ce crédit est destiné à couvrir les dépenses relatives aux stages administratifs accessibles à des jeunes étudiants. Les dépenses comprennent les indemnités et cotisations sociales pour les stagiaires, les frais relatifs aux déplacements effectués au cours des stages et les frais de voyage en début et en fin de stage ou de séjour.
</t>
  </si>
  <si>
    <t>Information, communication et publication</t>
  </si>
  <si>
    <t>Autres services externes pour le traitement des données</t>
  </si>
  <si>
    <r>
      <t>Agents tempo</t>
    </r>
    <r>
      <rPr>
        <b/>
        <i/>
        <sz val="9"/>
        <rFont val="Arial"/>
        <family val="2"/>
      </rPr>
      <t>raires occupant un emploi prévu au tableau des effectifs</t>
    </r>
  </si>
  <si>
    <t>Intérimaires</t>
  </si>
  <si>
    <t xml:space="preserve">Ce crédit est destiné à couvrir le recours à du personnel intérimaire.
</t>
  </si>
  <si>
    <t>Ce crédit est destiné à couvrir les dépenses relatives à la formation générale et linguistique visant à améliorer les compétences du personnel et la performance de l'Agence notamment le recours à des experts dans l'identification des besoins, la conception, l'élaboration, l'animation, l'évaluation des formations organisées sous forme de cours, séminaires ou conférences, les dépenses exposées dans ce cadre par les formateurs (frais de voyage et de séjour, support pédagogique), les dépenses liées aux aspects pratiques et logistiques de l'organisation des cours (location de locaux, location de matériel de formation, transport, rafraîchissements et nourriture).</t>
  </si>
  <si>
    <t>INFRASTRUCTURE ET DEPENSES DE FONCTIONNEMENT</t>
  </si>
  <si>
    <t xml:space="preserve">Ce crédit est destiné à couvrir l'achat, la location, l'installation et la maintenance d'applications informatiques.  Ce crédit est aussi destiné à couvrir le recours à des prestataires externes pour le développement d'application informatiques (y inclus les étude de faisabilité, analyses, programmation, mise en oeuvre,...).
</t>
  </si>
  <si>
    <t>Frais bancaires et autres frais financiers</t>
  </si>
  <si>
    <t xml:space="preserve">Ce crédit est destiné à couvrir les frais bancaires et autres frais financiers
</t>
  </si>
  <si>
    <t xml:space="preserve">Lignes </t>
  </si>
  <si>
    <t xml:space="preserve">Ce crédit est destiné à couvrir les dépenses d'affranchissement et de port de la correspondance,les services de courrier express, l'envoi de colis postaux et autres effectués par air, mer et chemin de fer ainsi que les services prévus dans le cadre du SLA avec l'OIB notamment le service de courrier interne de la Commission.
</t>
  </si>
  <si>
    <t>TOTAL DU TITRE III</t>
  </si>
  <si>
    <t>DEPENSES LIEES A LA GESTION DES PROGRAMMES</t>
  </si>
  <si>
    <t xml:space="preserve">Ce crédit est destiné à couvrir les frais d'organisation ou de participation à des réunions, conférences, séminaires avec des bénéficiaires ou des coordinateurs de projets ainsi que le recours à des experts orateurs pour ces évènements organisés dans le cadre des activités opérationnelles de l'Agence.
</t>
  </si>
  <si>
    <t xml:space="preserve">Ce crédit est destiné à couvrir les frais de traduction exposés par l'Agence dans le cadre de ses activités opérationnelles notamment la traduction d'appels, de guide programmes, d'étude.  Ce crédit couvre également le recours à des interprètes lors de l'organisation de réunions ou conférences.
</t>
  </si>
  <si>
    <t>DEPENSES DE PERSONNEL</t>
  </si>
  <si>
    <t>REMUNERATIONS, INDEMNITES ET CHARGES</t>
  </si>
  <si>
    <t>Agents temporaires - salaires, indemnités, allocations et charges</t>
  </si>
  <si>
    <t>Agents contractuels</t>
  </si>
  <si>
    <t>Agents contractuels - salaires, indemnités, allocations et charges</t>
  </si>
  <si>
    <t>Fonctionnaires mis à disposition</t>
  </si>
  <si>
    <t xml:space="preserve">Ce crédit est destiné à couvrir les traitements de base des agents temporaires de l'Agence ainsi que les diverses allocations et indemnités comprenant les allocations pour congé parental, les allocations de foyer, les allocations pour enfants à charge, les allocations scolaires, les allocations de naissance et décès, les indemnités de management, indemnités de fonction, les indemnités journalières, les indemnités d'installation et de réinstallation à l'occasion de l'entrée en fonction ou du départ, les indemnités en cas de ruture de contrat, les frais de voyage à l'occasion de l'entrée en fonction ou du départ, les frais de voyage à l'occasion du congé annuel, les coefficiants correcteurs, les incidences des adaptations éventuelles des rémunérations décidées par le Conseil en cours d'exercice.  Ce crédit est également destiné à couvrir la quote-part patronale des cotisations sociales des agents temporaires comprenant: l'assurance contre les risques de maladie, d'invalidité, d'accident, de chômage, pension.
</t>
  </si>
  <si>
    <t xml:space="preserve">Ce crédit est destiné à couvrir les traitements de base des agents contractuels de l'Agence ainsi que les diverses allocations et indemnités comprenant les allocations pour congé parental, les allocations de foyer, les allocations pour enfants à charge, les allocations scolaires, les allocations de naissance et décès, les indemnités journalières, les indemnités d'installation et de réinstallation à l'occasion de l'entrée en fonction ou du départ, les indemnités en cas de ruture de contrat, les frais de voyage à l'occasion de l'entrée en fonction ou du départ, les frais de voyage à l'occasion du congé annuel, les coefficiants correcteurs, les incidences des adaptations éventuelles des rémunérations décidées par le Conseil en cours d'exercice.  Ce crédit est également destiné à couvrir la quote-part patronale des cotisations sociales des agents contractuels comprenant: l'assurance contre les risques de maladie, d'invalidité, d'accident, de chômage, pension.
</t>
  </si>
  <si>
    <t xml:space="preserve">Ce crédit est destiné à couvrir rémunérations, allocations, indemnités et charges relatives à la mise à disposition à l'Agence de fonctionnaires européens en stage à la Commission.
</t>
  </si>
  <si>
    <t>Fonctionnaires et experts nationaux ou internationaux de même qu'agents du secteur privé détachés temporairement à l'Agence</t>
  </si>
  <si>
    <t xml:space="preserve">Ce crédit est destiné à couvrir les dépenses relatives au détachement et à l'affectation provisoire à l'Agence de fonctionnaires nationaux ou internationaux et d'autres experts.
</t>
  </si>
  <si>
    <t>Autre personnel externe</t>
  </si>
  <si>
    <t>DEVELOPPEMENT PROFESSIONNEL ET DEPENSES SOCIALES</t>
  </si>
  <si>
    <t>DEPENSES DE SUPPORT AUX PROGRAMMES</t>
  </si>
  <si>
    <t>Ce crédit est destiné à couvrir les frais encourus par personnel de l'Agence dans le cadre de missions de développement professionnel notamment les frais de transport y compris les frais accessoires à l'établissement des titres de transport et des réservations, les frais d'hébergement, le paiement des indemnités journalières ainsi que les frais accessoires ou exceptionnels.</t>
  </si>
  <si>
    <t>Dépenses sociales</t>
  </si>
  <si>
    <t>Missions</t>
  </si>
  <si>
    <t>Gestion administrative du personnel</t>
  </si>
  <si>
    <t>Missions administratives</t>
  </si>
  <si>
    <t>Représentation et réunions internes</t>
  </si>
  <si>
    <t>Frais de représentation, réunions internes et évènements</t>
  </si>
  <si>
    <t xml:space="preserve">Ce crédit est destiné à couvrir les dépenses encourues par le personnel dans le cadre d'activités de représentation de l'Agence vis-à-vis de l'extérieur, les frais divers liés à l'organisation de réunions internes, les dépenses liées à l'organisation d'activités destinées à promouvoir les relations sociales entre les agents et les actions de reconnaissance envers les agents.
</t>
  </si>
  <si>
    <t>Développement professionnel et missions</t>
  </si>
  <si>
    <t>Gestion du personnel</t>
  </si>
  <si>
    <t>Ce crédit est destiné à couvrir le coût du SLA du Service Medical comprenant les frais de visites médicales, de gestion des dossiers médicaux et des certificats, des visites de contrôles, des interventions psycho-sociales.</t>
  </si>
  <si>
    <t>Mobilité</t>
  </si>
  <si>
    <t>Services sociaux et autres interventions</t>
  </si>
  <si>
    <t xml:space="preserve">Ce crédit est destiné à couvrir la quote part de l'employeur aux centres de la petite enfance, crèches et garderie et transport scolaire,  l'intervention de l'Agence dans les frais encourus par les agents pour des activités telles que l'aide familiale.
</t>
  </si>
  <si>
    <t xml:space="preserve">Ce crédit est destiné à couvrir le coût du SLA avec le PMO pour la gestion administrative du personnel de l'Agence comprenant le calcul des salaires, la fixation des droits, la préparation de la liquidation des frais de missions.  Ce crédit est également destiné à couvrir les frais de recrutement,de sélection et de convocation comprenant le remboursement des frais de voyage des candidats, les frais de visites médicales d'embauche.
</t>
  </si>
  <si>
    <t>DEPENSES D'IMMEUBLES</t>
  </si>
  <si>
    <t>Loyers/usufruits et frais accessoires</t>
  </si>
  <si>
    <t xml:space="preserve">Ce crédit est destiné à couvrir les loyers, les redevances emphytéotiques et les frais accessoires relatifs aux immeubles ou parties d'immeubles occupés.
</t>
  </si>
  <si>
    <t>Loyers et charges</t>
  </si>
  <si>
    <t>DEPENSES DE TECHNOLOGIE DE l'INFORMATION ET DE LA COMMUNICATION (TIC)</t>
  </si>
  <si>
    <t xml:space="preserve">Ce crédit couvre l'intervention de l'Agence dans les frais d'abonnement des agents aux transports publics. Ce crédit est également destiné à couvrir les dépenses encourues par l'Agence en vue de faciliter les déplacements entre les bâtiments des institutions (SLA OIB).
</t>
  </si>
  <si>
    <t>Charges financières, juridiques et légales</t>
  </si>
  <si>
    <t xml:space="preserve">Ce crédit est destiné à couvrir l'achat, l'installation, la location, la maintenance et la réparation de matériel informatique pour le traitement de données tels que les ordinateurs, les serveurs, les périphériques, le matériel de connection, le matériel de télécommunication, les copieurs...
</t>
  </si>
  <si>
    <t>Applications informatiques</t>
  </si>
  <si>
    <t>Équipement de traitement de données et de télécommunication</t>
  </si>
  <si>
    <t>Autres services IT et Telecom</t>
  </si>
  <si>
    <t>Mobilier, Matériel et installations techniques</t>
  </si>
  <si>
    <t xml:space="preserve">Achat, location, entretien et réparation de mobilier, matériel et installations techniques </t>
  </si>
  <si>
    <t xml:space="preserve">Ce crédit est destiné à couvrir l'achat, l'installation, la location, l'entretien et la réparation de mobilier, d'équipement, de matériel et installations techniques et  notamment le mobilier de bureau, le mobilier ergonomique, les rayonnages, le mobilier de bibliothèque et autre mobilier spécialisé, le matériel audiovisuel, le matériel de cantine, le matériel pour les espaces collectifs. 
</t>
  </si>
  <si>
    <t xml:space="preserve">Ce crédit est destiné à couvrir l'achat de papier et enveloppes, de cartouche pour fax et imprimantes, de petit matériel et fournitures de bureau.  Ce crédit est également destiné à couvrir l'achat de tenues de service et vêtements de travail.
</t>
  </si>
  <si>
    <t>Frais de manutention et déménagements</t>
  </si>
  <si>
    <t>BIENS MEUBLES ET DEPENSES DE FONCTIONNEMENT COURANT</t>
  </si>
  <si>
    <t xml:space="preserve">Ce crédit est destiné à couvrir le recours à des spécialistes externes en informatique (opérateurs, informaticiens, ingénieurs-système, etc.).  Il est également destiné à couvrir les frais d'abonnement et redevances de télécommunication,  les frais encourus pour les prestations de services fournies par les DG DIGIT, BUDG dans le cadre des SLA.
</t>
  </si>
  <si>
    <t>Fournitures de bureau et frais de correspondance</t>
  </si>
  <si>
    <t xml:space="preserve">Aménagement des locaux </t>
  </si>
  <si>
    <t>Aménagement des locaux et autres dépenses</t>
  </si>
  <si>
    <t>Ce crédit est destiné à couvrir l'exécution de travaux d'aménagement des locaux tels que les modifications de cloisonnement, les dépenses de matériel lié à ces aménagements, les dépenses de conseil et d'assistance technique en matière d'immeuble, les frais liés à l'établissement d'états des lieux.</t>
  </si>
  <si>
    <t xml:space="preserve">Ce crédit est destiné à couvrir les frais de consommation d'eau, de gaz, d'électricité et de chauffage, les primes d'assurances afférentes aux immeubles ou parties d'immeubles occupés par l'Agence, les frais d'entretien et de maintenance des immeubles calculés d'après les contrats en cours/SLA avec les services de la Commission (ex: entretien et réparation des locaux, ascenseurs, conditionnement d'air,système de chauffage, nettoyages périodique, fournitures d'entretien, traitement des déchets), les frais de gardiennage, surveillance, contrôle d'accès et autres services y afférents calculés d'après les contrats en cours/SLA avec les services de la Commission, les dépenses relatives à l'hygiène et à la sécurité des personnes sur le lieu de travail calculés d'après les contrats en cours/SLA avec les services de la Commission (ex: frais de contrôle et de maintenance des dispositifs de sécurité et de lutte contre l'incendie, conseils et interventions préventives, interventions d'urgence, contrôle alimentaires), les taxes, les autres dépenses courantes en matière d'immeubles non spécialement prévues.
</t>
  </si>
  <si>
    <t>Charges relatives aux immeubles</t>
  </si>
  <si>
    <t>Acquisition et conservations d'informations</t>
  </si>
  <si>
    <t>Frais de contentieux, dommage et intérêts</t>
  </si>
  <si>
    <t>Ce crédit est destiné à couvrir les frais résultant de pré-contentieux, de litiges, du recours à la médiation et du recours à l'assistance d'avocats ou autres experts en qualité de conseil.  Ce crédit est également destiné à couvrir les dépens qui peuvent être mis à charge de l'Agence par la Cour de justice ou par d'autres juridictions, les dépenses à charge par l'Agence au titre de dommages et intérêts ainsi que les dépenses découlant de la mise en jeu de sa responsabilité civile et concernant des affaires de personnel ou de fonctionnement administratif.</t>
  </si>
  <si>
    <t>Bibliothèque, abonnement à des publication, acquisition d'information et archivage de documents</t>
  </si>
  <si>
    <t>Ce crédit est destiné à couvrir l'achat de livres, de publications spécialisées, les frais d'abonnements à des journaux et périodiques, à des agences de presse, à des publications en ligne, les frais d'inscription à des associations professionnelles, les frais d'accès à des bases de données spécialisées, les frais d'études.  Ce crédits est également destiné à couvrir les dépenses d'archivage et de conservation des documents.</t>
  </si>
  <si>
    <t xml:space="preserve">Ce crédit est destiné à couvrir les frais d'information, de communication et de publication notamment l'organisation d'Infodays, la publication d'études, la production, la diffusion et le stockage de brochures et de matériel promotionnel, le développement du site internet,...
</t>
  </si>
  <si>
    <t>Assurances et autres dépenses diverses de fonctionnement courant</t>
  </si>
  <si>
    <t>RECETTES</t>
  </si>
  <si>
    <t>SUBVENTION DE L'UNION EUROPÉENNE</t>
  </si>
  <si>
    <t>Contribution des programmes</t>
  </si>
  <si>
    <t>Contribution d' "Erasmus +", programme de l'Union Européenne dans les domaines de l'éducation, la formation, la jeunesse et le sport, au budget de fonctionnement de l'Agence Exécutive (DG EAC)</t>
  </si>
  <si>
    <t>Contribution du FED</t>
  </si>
  <si>
    <t>Contribution du Fonds européen de développement (FED)</t>
  </si>
  <si>
    <t>RECETTES DIVERSES</t>
  </si>
  <si>
    <t>PRODUIT DE LA VENTE OU DE LA LOCATION DE BIENS MEUBLES ET IMMEUBLES</t>
  </si>
  <si>
    <t>Produit de la vente ou de la location de biens meubles et immeubles</t>
  </si>
  <si>
    <t>RECETTES ET INDEMNISATION DE SERVICES FOURNIS À TITRE ONÉREUX</t>
  </si>
  <si>
    <t>Recettes et indemnisation de services fournis à titre onéreux</t>
  </si>
  <si>
    <t>REMBOURSEMENT DE DÉPENSES DIVERSES</t>
  </si>
  <si>
    <t>Remboursement de dépenses diverses</t>
  </si>
  <si>
    <t>TOTAL GÉNÉRAL</t>
  </si>
  <si>
    <t>Total de l'article 111</t>
  </si>
  <si>
    <t>TOTAL DU CHAPITRE 31</t>
  </si>
  <si>
    <t>Réunions</t>
  </si>
  <si>
    <t>traduction et interprétation</t>
  </si>
  <si>
    <t>Total article 112</t>
  </si>
  <si>
    <t>TOTAL CHAPITRE 1 1</t>
  </si>
  <si>
    <t>TOTAL TITRE I</t>
  </si>
  <si>
    <t>TOTAL CHAPITRE 2 1</t>
  </si>
  <si>
    <t>TOTAL CHAPITRE 2 2</t>
  </si>
  <si>
    <t>TOTAL CHAPITRE 2 3</t>
  </si>
  <si>
    <t>TOTAL TITRE II</t>
  </si>
  <si>
    <t>Total article 111</t>
  </si>
  <si>
    <t>Total article 113</t>
  </si>
  <si>
    <t>Total article 121</t>
  </si>
  <si>
    <t>Total article 122</t>
  </si>
  <si>
    <t>Total article 123</t>
  </si>
  <si>
    <t>Total article 124</t>
  </si>
  <si>
    <t>TOTAL CHAPITRE 1 2</t>
  </si>
  <si>
    <t>Total article 211</t>
  </si>
  <si>
    <t>Total article 212</t>
  </si>
  <si>
    <t>Total article 221</t>
  </si>
  <si>
    <t>Total article 222</t>
  </si>
  <si>
    <t>Total article 232</t>
  </si>
  <si>
    <t>Total article 231</t>
  </si>
  <si>
    <t>Ce crédit est destiné à couvrir les primes d'assurances notamment les assurances responsabilité civile, explotation, missions…les coûts de publication des budgets et comptes annuels.</t>
  </si>
  <si>
    <t>Total article 233</t>
  </si>
  <si>
    <t>Total article 234</t>
  </si>
  <si>
    <t>Total article 235</t>
  </si>
  <si>
    <t>TOTAL CHAPITRE 23</t>
  </si>
  <si>
    <t>Total article 311</t>
  </si>
  <si>
    <t>Total article 312</t>
  </si>
  <si>
    <t>Total article 313</t>
  </si>
  <si>
    <t>Audits</t>
  </si>
  <si>
    <t>Total article 314</t>
  </si>
  <si>
    <t>Total article 315</t>
  </si>
  <si>
    <t>Environnement TIC</t>
  </si>
  <si>
    <t>Informatique spécifique</t>
  </si>
  <si>
    <t xml:space="preserve">Ce crédit est destiné à couvrir les frais d'audits exposés par l'Agence dans le cadre de la gestion des programme
</t>
  </si>
  <si>
    <t>Ce crédit est destiné à couvrir les frais de missions du personnel de l'Agence exposés dans le cadre de la gestion des programmes notamment les frais de transport y compris les frais accessoires à l'établissement des titres de transport et des réservations, les frais d'hébergement, le paiement des indemnités journalières ainsi que les frais accessoires ou exceptionnels exposés pour l'exécution des missions.</t>
  </si>
  <si>
    <t>Total article 316</t>
  </si>
  <si>
    <t>Autres dépenses liées à la gestion des programmes</t>
  </si>
  <si>
    <t>Total article 317</t>
  </si>
  <si>
    <t>Contribution du programme d' "aide humanitaire" au budget de fonctionnement de l'Agence Exécutive afin de renforcer la capacité de l'Union à répondre aux crises humanitaires (DG ECHO)</t>
  </si>
  <si>
    <t xml:space="preserve">Ce crédit est destiné à couvrir les dépenses informatiques directement liées à la gestion des programmes.
</t>
  </si>
  <si>
    <t xml:space="preserve">Ce crédit est destiné à couvrir les autres dépenses directement liées à la gestion des programmes.
</t>
  </si>
  <si>
    <t>EUR 28</t>
  </si>
  <si>
    <t>EFTA</t>
  </si>
  <si>
    <t xml:space="preserve">Ce crédit est destiné à couvrir les frais de manutention et déménagement.
</t>
  </si>
  <si>
    <t>% à distribuer</t>
  </si>
  <si>
    <t>chap 31</t>
  </si>
  <si>
    <t>Autres dépenses liées à la gestion des programmes *</t>
  </si>
  <si>
    <t>Ce poste correspond à la subvention destinée à couvrir les dépenses de fonctionnement exposées par l'Agence du fait de sa participation à la gestion d'"Erasmus +" (programme de l'Union pour l'education, la formation, la Jeunesse et le Sport), de l'achèvement des programmes "LLP", "de coopération dans l'enseignement supérieur et l'enseignement et la formation professionnels", "Erasmus Mundus", "Jeunesse en action". Décision n°2013/776/UE de la Commission du 18 décembre 2013 (JO L 343 du 19/12/2013, p. 46) instituant l'Agence exécutive "Education, audiovisuel et culture" pour la gestion de l'action communautaire dans les domaines de l'éducation, de l'audiovisuel et de la culture - en application du règlement (CE) n°58/2003 du Conseil.  Conformément aux dispositions de cette décision, une subvention destinée à l'Agence est inscrite au budget général de l'Union Européenne. La recette inscrite correspond à la subvention prévue au poste 15.010601 de la section III “Commission” du budget général augmentée de la part correspondante des contributions des Etats de l'AELE, des éventuelles contributions des pays candidats, le cas échéant, des pays candidats potentiels des Balkans occidentaux participant aux programmes de l'Union, des contributions éventuelles de la Confédération Suisse.</t>
  </si>
  <si>
    <t>Ce poste correspond à la subvention destinée à couvrir les dépenses de fonctionnement exposées par l'Agence du fait de sa participation à la gestion du programme "Europe Creative", de l'achèvement des programmes "MEDIA 2007", "MEDIA Mundus", "Culture".Décision n°2013/776/UE de la Commission du 18 décembre 2013 (JO L 343 du 19/12/2013, p. 46) instituant l'Agence exécutive "Education, audiovisuel et culture" pour la gestion de l'action communautaire dansles domaines de l'éducation, de l'audiovisuel et de la culture - en application du règlement (CE) n°58/2003 du Conseil.  Conformément aux dispositions de cette décision, une subvention destinée à l'Agence est inscrite au budget général de l'Union Européenne. La recette inscrite correspond à la subvention prévue au poste 15.010602 de la section III “Commission” du budget général augmentée de la part correspondante des contributions des Etats de l'AELE, des contributions éventuelles de la Confédération Suisse,  des éventuelles contributions des pays relevant de la politique européenne de voisinage.</t>
  </si>
  <si>
    <t>Ce poste correspond à la subvention destinée à couvrir les dépenses de fonctionnement exposées par l'Agence du fait de sa participation à la gestion du programme "l'Europe pour les Citoyens", de l'achèvement du programme "l'Europe pour les Citoyens 2007-2013". Décision n°2005/56/CE de la Commission du 14 janvier 2005 (JO L 24 du 27.1.2005, p. 35) instituant l'Agence exécutive "Education, audiovisuel et culture" pour la gestion de l'action communautaire dansles domaines de l'éducation, de l'audiovisuel et de la culture - en application du règlement (CE) n°58/2003 du Conseil.  Conformément aux dispositions de cette décision, une subvention destinée à l'Agence est inscrite au budget général de l'Union Européenne. La recette inscrite correspond à la subvention prévue au poste 16.010601 de la section III “Commission” du budget général augmentée de la part correspondante des contributions éventuelles des pays candidats et des pays candidats potentiels des Balkans occidentaux.</t>
  </si>
  <si>
    <t>Ce poste correspond à la subvention destinée à couvrir les dépenses de fonctionnement exposées par l'Agence du fait de sa participation à la gestion de certaines actions du programme "Erasmus +" relevant de l'instrument de partenariat pour la cooperation avec les pays tiers ainsi que l'achèvement des actions relevant de l'instrument financier de coopération avec les pays industrialisés et les autres pays et territoires à revenus élevé. Décision n°2013/776/UE de la Commission du 18 décembre 2013 (JO L 343 du 19/12/2013, p. 46) instituant l'Agence exécutive "Education, audiovisuel et culture" pour la gestion de l'action communautaire dans les domaines de l'éducation, de l'audiovisuel et de la culture - en application du règlement (CE) n°58/2003 du Conseil.  Conformément aux dispositions de cette décision, une subvention destinée à l'Agence est inscrite au budget général de l'Union Européenne. La recette inscrite correspond à la subvention prévue au poste 19.010601 de la section III “Commission” du budget général.</t>
  </si>
  <si>
    <t>Ce poste correspond à la subvention destinée à couvrir les dépenses de fonctionnement exposées par l'Agence du fait de sa participation à la gestion de certaines actions du programme "Erasmus +" relevant du domaine de l'élargissement, à l'achèvement de certaines actions des programmes Jeunesse, Tempus, Erasmus Mundus auxquels participent les bénéficiaires de l'instrument d'aide de préadhésion. Décision n°2013/776/UE de la Commission du 18 décembre 2013 (JO L 343 du 19/12/2013, p. 46) instituant l'Agence exécutive "Education, audiovisuel et culture" pour la gestion de l'action communautaire dans les domaines de l'éducation, de l'audiovisuel et de la culture - en application du règlement (CE) n°58/2003 du Conseil.  Conformément aux dispositions de cette décision, une subvention destinée à l'Agence est inscrite au budget général de l'Union Européenne. La recette inscrite correspond à la subvention prévue au poste 22.010601 de la section III “Commission” du budget général.</t>
  </si>
  <si>
    <t>Ce poste correspond à la subvention destinée à couvrir les dépenses de fonctionnement exposées par l'Agence du fait de sa participation à la gestion de de la création d'uncorps volontaire européen d'aide humanitaire. Décision n°2013/776/UE de la Commission du 18 décembre 2013 (JO L 343 du 19/12/2013, p. 46) instituant l'Agence exécutive "Education, audiovisuel et culture" pour la gestion de l'action communautaire dans les domaines de l'éducation, de l'audiovisuel et de la culture - en application du règlement (CE) n°58/2003 du Conseil.  Conformément aux dispositions de cette décision, une subvention destinée à l'Agence est inscrite au budget général de l'Union Européenne. La recette inscrite correspond à la subvention prévue au poste 23.010601 de la section III “Commission” du budget général.</t>
  </si>
  <si>
    <t>Ce poste correspond à la contribution du FED destinée à couvrir les dépenses de fonctionnement exposées par l'Agence du fait de sa participation à la gestion d'actions relevant des neuvièmes et dixièmes Fonds européens de développement. Décision n°2013/776/UE de la Commission du 18 décembre 2013 (JO L 343 du 19/12/2013, p. 46) instituant l'Agence exécutive "Education, audiovisuel et culture" pour la gestion de l'action communautaire dansles domaines de l'éducation, de l'audiovisuel et de la culture - en application du règlement (CE) n°58/2003 du Conseil.</t>
  </si>
  <si>
    <t>Contribution de l'Instrument de Partenariat (PI) au budget de fonctionnement de l'Agence Exécutive afin de promouvoir la dimension internationale de l'enseignement supérieur et d'autres actions (FPI)</t>
  </si>
  <si>
    <t>PB 2015</t>
  </si>
  <si>
    <t>Ce poste correspond à la subvention destinée à couvrir les dépenses de fonctionnement exposées par l'Agence du fait de sa participation à la gestion de certaines actions du programme "Erasmus +" relevant des instruments financiers de cooperation et de de voisinage ainsi que l'achèvement des actions relevant des instruments financiers de coopération et de voisinage. Décision n°2013/776/UE de la Commission du 18 décembre 2013 (JO L 343 du 19/12/2013, p. 46) instituant l'Agence exécutive "Education, audiovisuel et culture" pour la gestion de l'action communautaire dans les domaines de l'éducation, de l'audiovisuel et de la culture - en application du règlement (CE) n°58/2003 du Conseil.  Conformément aux dispositions de cette décision, une subvention destinée à l'Agence est inscrite au budget général de l'Union Européenne. La recette inscrite correspond à la subvention prévue aux postes 21.010601 et 21.010602 de la section III “Commission” du budget général.</t>
  </si>
  <si>
    <t>Contribution d' "l'Europe pour les Citoyens ", programme de l'Union Européenne visant à promouvoir la citoyenneté européenne, au budget de fonctionnement de l'Agence Exécutive (DG HOME)</t>
  </si>
  <si>
    <t>Contribution d' "Europe Creative", programme de l'Union Européenne dans les domaines de l'audiovisuel et la culture, au budget de fonctionnement de l'Agence Exécutive (DG EAC + DG CNECT)</t>
  </si>
  <si>
    <t>Contribution du programme d' "aide de préadhésion" (IPA) au budget de fonctionnement de l'Agence Exécutive afin de promouvoir la dimension internationale de l'enseignement supérieur et d'autres actions (DG NEAR + DG EAC)</t>
  </si>
  <si>
    <t>Pays tiers/FED</t>
  </si>
  <si>
    <t>Exécution Budget 2015</t>
  </si>
  <si>
    <t>Budget 2016</t>
  </si>
  <si>
    <t>Contribution des "instruments de coopération au développement" (DCI) et "instrument européen de voisinage" (ENI) au budget de fonctionnement de l'Agence Exécutive afin de promouvoir la dimension internationale de l'enseignement supérieur et d'autres actions (DG DEVCO+DG NEAR + DG EAC)</t>
  </si>
  <si>
    <t>Budget initial 2017</t>
  </si>
  <si>
    <t>Transfert 1</t>
  </si>
  <si>
    <t>Budget après transfert</t>
  </si>
  <si>
    <t>Budget révisé juillet</t>
  </si>
  <si>
    <t>Révision 1</t>
  </si>
  <si>
    <t>Exécution budget 2016</t>
  </si>
  <si>
    <t>Budget révisé octobre 2017</t>
  </si>
  <si>
    <t>Révision 2</t>
  </si>
  <si>
    <t>Transfert 2</t>
  </si>
  <si>
    <t>Budget révisé décembre 2017</t>
  </si>
  <si>
    <t>Révision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</si>
</sst>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_ ;[Red]\-#,##0\ "/>
  </numFmts>
  <fonts count="19" x14ac:knownFonts="1">
    <font>
      <sz val="10"/>
      <name val="Arial"/>
    </font>
    <font>
      <sz val="10"/>
      <name val="Arial"/>
      <family val="2"/>
    </font>
    <font>
      <sz val="8"/>
      <name val="Arial"/>
      <family val="2"/>
    </font>
    <font>
      <b/>
      <sz val="10"/>
      <name val="Arial"/>
      <family val="2"/>
    </font>
    <font>
      <b/>
      <sz val="10"/>
      <name val="Arial"/>
      <family val="2"/>
    </font>
    <font>
      <sz val="12"/>
      <name val="Arial"/>
      <family val="2"/>
    </font>
    <font>
      <b/>
      <sz val="9"/>
      <name val="Arial"/>
      <family val="2"/>
    </font>
    <font>
      <sz val="9"/>
      <name val="Arial"/>
      <family val="2"/>
    </font>
    <font>
      <b/>
      <i/>
      <sz val="9"/>
      <name val="Arial"/>
      <family val="2"/>
    </font>
    <font>
      <b/>
      <i/>
      <sz val="9"/>
      <name val="Arial"/>
      <family val="2"/>
    </font>
    <font>
      <sz val="9"/>
      <name val="Arial"/>
      <family val="2"/>
    </font>
    <font>
      <sz val="10"/>
      <name val="Arial"/>
      <family val="2"/>
    </font>
    <font>
      <b/>
      <sz val="11"/>
      <name val="Arial"/>
      <family val="2"/>
    </font>
    <font>
      <sz val="11"/>
      <name val="Arial"/>
      <family val="2"/>
    </font>
    <font>
      <sz val="10"/>
      <name val="Arial"/>
      <family val="2"/>
    </font>
    <font>
      <b/>
      <sz val="8"/>
      <name val="Arial"/>
      <family val="2"/>
    </font>
    <font>
      <sz val="10"/>
      <color theme="1"/>
      <name val="Arial"/>
      <family val="2"/>
    </font>
    <font>
      <sz val="9"/>
      <color indexed="81"/>
      <name val="Tahoma"/>
      <charset val="1"/>
    </font>
    <font>
      <b/>
      <sz val="9"/>
      <color indexed="81"/>
      <name val="Tahoma"/>
      <charset val="1"/>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176">
    <xf numFmtId="0" fontId="0" fillId="0" borderId="0" xfId="0"/>
    <xf numFmtId="0" fontId="1" fillId="0" borderId="0" xfId="0" applyNumberFormat="1" applyFont="1" applyAlignment="1">
      <alignment wrapText="1"/>
    </xf>
    <xf numFmtId="0" fontId="0" fillId="0" borderId="0" xfId="0" applyNumberFormat="1" applyAlignment="1">
      <alignment wrapText="1"/>
    </xf>
    <xf numFmtId="0" fontId="7" fillId="0" borderId="1" xfId="0" applyNumberFormat="1" applyFont="1" applyBorder="1" applyAlignment="1">
      <alignment wrapText="1"/>
    </xf>
    <xf numFmtId="0" fontId="6" fillId="0" borderId="1" xfId="0" applyFont="1" applyBorder="1" applyAlignment="1">
      <alignment vertical="top" wrapText="1"/>
    </xf>
    <xf numFmtId="0" fontId="6" fillId="0" borderId="1" xfId="0" applyFont="1" applyBorder="1" applyAlignment="1">
      <alignment horizontal="right" vertical="top" wrapText="1"/>
    </xf>
    <xf numFmtId="0" fontId="9" fillId="0" borderId="1" xfId="0" applyFont="1" applyBorder="1" applyAlignment="1">
      <alignment horizontal="right" vertical="top" wrapText="1"/>
    </xf>
    <xf numFmtId="0" fontId="7" fillId="0" borderId="1" xfId="0" applyFont="1" applyBorder="1" applyAlignment="1">
      <alignment horizontal="right" vertical="top" wrapText="1"/>
    </xf>
    <xf numFmtId="0" fontId="7" fillId="0" borderId="1" xfId="0" applyFont="1" applyBorder="1" applyAlignment="1">
      <alignment wrapText="1"/>
    </xf>
    <xf numFmtId="0" fontId="7" fillId="0" borderId="2" xfId="0" applyFont="1" applyBorder="1" applyAlignment="1">
      <alignment horizontal="right" wrapText="1"/>
    </xf>
    <xf numFmtId="0" fontId="7" fillId="0" borderId="1" xfId="0" applyFont="1" applyBorder="1" applyAlignment="1">
      <alignment horizontal="right" wrapText="1"/>
    </xf>
    <xf numFmtId="0" fontId="7" fillId="0" borderId="1" xfId="0" applyFont="1" applyFill="1" applyBorder="1" applyAlignment="1">
      <alignment horizontal="left" vertical="top" wrapText="1"/>
    </xf>
    <xf numFmtId="0" fontId="7" fillId="0" borderId="1" xfId="0" applyFont="1" applyFill="1" applyBorder="1" applyAlignment="1" applyProtection="1">
      <alignment vertical="top" wrapText="1"/>
      <protection locked="0"/>
    </xf>
    <xf numFmtId="0" fontId="7" fillId="0" borderId="1" xfId="0" applyFont="1" applyBorder="1" applyAlignment="1">
      <alignment horizontal="left" vertical="top" wrapText="1"/>
    </xf>
    <xf numFmtId="0" fontId="0" fillId="0" borderId="0" xfId="0" applyNumberFormat="1" applyAlignment="1">
      <alignment horizontal="right" wrapText="1"/>
    </xf>
    <xf numFmtId="0" fontId="9" fillId="0" borderId="3" xfId="0" applyFont="1" applyBorder="1" applyAlignment="1">
      <alignment horizontal="right" vertical="top" wrapText="1"/>
    </xf>
    <xf numFmtId="0" fontId="6" fillId="0" borderId="3" xfId="0" applyFont="1" applyBorder="1" applyAlignment="1">
      <alignment horizontal="right" vertical="top" wrapText="1"/>
    </xf>
    <xf numFmtId="0" fontId="0" fillId="0" borderId="0" xfId="0" applyNumberFormat="1" applyAlignment="1">
      <alignment horizontal="left" wrapText="1"/>
    </xf>
    <xf numFmtId="0" fontId="0" fillId="0" borderId="0" xfId="0" applyNumberFormat="1" applyFill="1" applyAlignment="1">
      <alignment wrapText="1"/>
    </xf>
    <xf numFmtId="0" fontId="7" fillId="0" borderId="0" xfId="0" applyNumberFormat="1" applyFont="1" applyFill="1" applyBorder="1" applyAlignment="1">
      <alignment wrapText="1"/>
    </xf>
    <xf numFmtId="0" fontId="7" fillId="0" borderId="0" xfId="0" applyNumberFormat="1" applyFont="1" applyFill="1" applyAlignment="1">
      <alignment wrapText="1"/>
    </xf>
    <xf numFmtId="0" fontId="5" fillId="0" borderId="0" xfId="0" applyNumberFormat="1" applyFont="1" applyFill="1" applyBorder="1" applyAlignment="1">
      <alignment horizontal="center" wrapText="1"/>
    </xf>
    <xf numFmtId="0" fontId="4" fillId="0" borderId="4" xfId="0" applyNumberFormat="1" applyFont="1" applyFill="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right" vertical="top" wrapText="1"/>
    </xf>
    <xf numFmtId="0" fontId="12" fillId="0" borderId="1" xfId="0" applyFont="1" applyBorder="1" applyAlignment="1">
      <alignment vertical="top" wrapText="1"/>
    </xf>
    <xf numFmtId="0" fontId="13" fillId="0" borderId="1" xfId="0" applyFont="1" applyBorder="1" applyAlignment="1">
      <alignment wrapText="1"/>
    </xf>
    <xf numFmtId="0" fontId="12" fillId="0" borderId="2" xfId="0" applyFont="1" applyBorder="1" applyAlignment="1">
      <alignment horizontal="right" wrapText="1"/>
    </xf>
    <xf numFmtId="0" fontId="13" fillId="0" borderId="0" xfId="0" applyNumberFormat="1" applyFont="1" applyAlignment="1">
      <alignment wrapText="1"/>
    </xf>
    <xf numFmtId="0" fontId="1" fillId="0" borderId="1" xfId="0" applyFont="1" applyBorder="1" applyAlignment="1">
      <alignment wrapText="1"/>
    </xf>
    <xf numFmtId="0" fontId="14" fillId="0" borderId="0" xfId="0" applyNumberFormat="1" applyFont="1" applyAlignment="1">
      <alignment wrapText="1"/>
    </xf>
    <xf numFmtId="0" fontId="10" fillId="0" borderId="1" xfId="0" applyFont="1" applyBorder="1" applyAlignment="1">
      <alignment horizontal="right" vertical="top" wrapText="1"/>
    </xf>
    <xf numFmtId="0" fontId="10" fillId="0" borderId="2" xfId="0" applyFont="1" applyBorder="1" applyAlignment="1">
      <alignment horizontal="left" vertical="top" wrapText="1"/>
    </xf>
    <xf numFmtId="0" fontId="11" fillId="0" borderId="0" xfId="0" applyNumberFormat="1" applyFont="1" applyAlignment="1">
      <alignment wrapText="1"/>
    </xf>
    <xf numFmtId="0" fontId="10" fillId="0" borderId="3" xfId="0" applyFont="1" applyBorder="1" applyAlignment="1">
      <alignment horizontal="right" vertical="top" wrapText="1"/>
    </xf>
    <xf numFmtId="0" fontId="10" fillId="0" borderId="1" xfId="0" applyFont="1" applyBorder="1" applyAlignment="1">
      <alignment horizontal="left" vertical="top" wrapText="1"/>
    </xf>
    <xf numFmtId="0" fontId="10" fillId="0" borderId="1" xfId="0" applyFont="1" applyFill="1" applyBorder="1" applyAlignment="1">
      <alignment horizontal="right" vertical="top" wrapText="1"/>
    </xf>
    <xf numFmtId="0" fontId="10" fillId="0" borderId="2" xfId="0" applyFont="1" applyFill="1" applyBorder="1" applyAlignment="1">
      <alignment horizontal="left" vertical="top" wrapText="1"/>
    </xf>
    <xf numFmtId="0" fontId="10" fillId="0" borderId="5" xfId="0" applyFont="1" applyBorder="1" applyAlignment="1">
      <alignment horizontal="right" vertical="top" wrapText="1"/>
    </xf>
    <xf numFmtId="0" fontId="8" fillId="0" borderId="1" xfId="0" applyFont="1" applyBorder="1" applyAlignment="1">
      <alignment horizontal="left" vertical="top" wrapText="1"/>
    </xf>
    <xf numFmtId="3" fontId="6" fillId="0" borderId="1" xfId="0" applyNumberFormat="1" applyFont="1" applyBorder="1" applyAlignment="1">
      <alignment wrapText="1"/>
    </xf>
    <xf numFmtId="3" fontId="7" fillId="0" borderId="1" xfId="0" applyNumberFormat="1" applyFont="1" applyBorder="1" applyAlignment="1">
      <alignment vertical="top" wrapText="1"/>
    </xf>
    <xf numFmtId="3" fontId="7" fillId="0" borderId="1" xfId="0" applyNumberFormat="1" applyFont="1" applyFill="1" applyBorder="1" applyAlignment="1">
      <alignment horizontal="left" vertical="top" wrapText="1"/>
    </xf>
    <xf numFmtId="0" fontId="7" fillId="0" borderId="2" xfId="0" applyFont="1" applyBorder="1" applyAlignment="1">
      <alignment horizontal="left" vertical="top" wrapText="1"/>
    </xf>
    <xf numFmtId="0" fontId="3" fillId="0" borderId="1" xfId="0" applyFont="1" applyBorder="1" applyAlignment="1">
      <alignment vertical="top" wrapText="1"/>
    </xf>
    <xf numFmtId="0" fontId="8" fillId="0" borderId="1" xfId="0" applyFont="1" applyBorder="1" applyAlignment="1">
      <alignment horizontal="right" vertical="top" wrapText="1"/>
    </xf>
    <xf numFmtId="0" fontId="3" fillId="0" borderId="1" xfId="0" applyNumberFormat="1" applyFont="1" applyFill="1" applyBorder="1" applyAlignment="1">
      <alignment horizontal="center" vertical="center" wrapText="1"/>
    </xf>
    <xf numFmtId="0" fontId="3" fillId="0" borderId="2" xfId="0" applyFont="1" applyBorder="1" applyAlignment="1">
      <alignment horizontal="right" wrapText="1"/>
    </xf>
    <xf numFmtId="0" fontId="3" fillId="0" borderId="3" xfId="0" applyFont="1" applyBorder="1" applyAlignment="1">
      <alignment vertical="top" wrapText="1"/>
    </xf>
    <xf numFmtId="0" fontId="8" fillId="0" borderId="6" xfId="0" applyFont="1" applyBorder="1" applyAlignment="1">
      <alignment horizontal="left" vertical="top" wrapText="1"/>
    </xf>
    <xf numFmtId="0" fontId="7" fillId="0" borderId="3" xfId="0" applyFont="1" applyBorder="1" applyAlignment="1">
      <alignment horizontal="left" vertical="top" wrapText="1"/>
    </xf>
    <xf numFmtId="0" fontId="8" fillId="0" borderId="2" xfId="0" applyFont="1" applyBorder="1" applyAlignment="1">
      <alignment horizontal="left" vertical="top" wrapText="1"/>
    </xf>
    <xf numFmtId="0" fontId="3" fillId="0" borderId="6" xfId="0" applyFont="1" applyBorder="1" applyAlignment="1">
      <alignment horizontal="left" vertical="top" wrapText="1"/>
    </xf>
    <xf numFmtId="0" fontId="8" fillId="0" borderId="7" xfId="0" applyFont="1" applyBorder="1" applyAlignment="1">
      <alignment horizontal="left" vertical="top" wrapText="1"/>
    </xf>
    <xf numFmtId="0" fontId="7" fillId="0" borderId="6" xfId="0" applyFont="1" applyBorder="1" applyAlignment="1">
      <alignment horizontal="left" vertical="top" wrapText="1"/>
    </xf>
    <xf numFmtId="0" fontId="8" fillId="0" borderId="3" xfId="0" applyFont="1" applyBorder="1" applyAlignment="1">
      <alignment horizontal="left" vertical="top"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0" xfId="0" applyNumberFormat="1" applyFont="1" applyFill="1" applyAlignment="1">
      <alignment horizontal="center" wrapText="1"/>
    </xf>
    <xf numFmtId="0" fontId="3" fillId="0" borderId="1" xfId="0" applyNumberFormat="1" applyFont="1" applyBorder="1" applyAlignment="1">
      <alignment horizontal="right" vertical="top" wrapText="1"/>
    </xf>
    <xf numFmtId="0" fontId="8" fillId="0" borderId="1" xfId="0" applyNumberFormat="1" applyFont="1" applyBorder="1" applyAlignment="1">
      <alignment horizontal="right" vertical="top" wrapText="1"/>
    </xf>
    <xf numFmtId="0" fontId="7" fillId="0" borderId="2" xfId="0" applyNumberFormat="1" applyFont="1" applyBorder="1" applyAlignment="1">
      <alignment horizontal="right" wrapText="1"/>
    </xf>
    <xf numFmtId="0" fontId="6" fillId="0" borderId="2" xfId="0" applyNumberFormat="1" applyFont="1" applyBorder="1" applyAlignment="1">
      <alignment horizontal="right" wrapText="1"/>
    </xf>
    <xf numFmtId="0" fontId="7" fillId="0" borderId="1" xfId="0" applyNumberFormat="1" applyFont="1" applyBorder="1" applyAlignment="1">
      <alignment horizontal="right" vertical="top" wrapText="1"/>
    </xf>
    <xf numFmtId="0" fontId="7" fillId="0" borderId="2" xfId="0" applyNumberFormat="1" applyFont="1" applyBorder="1" applyAlignment="1">
      <alignment horizontal="left" vertical="top" wrapText="1"/>
    </xf>
    <xf numFmtId="0" fontId="7" fillId="0" borderId="2" xfId="0" applyNumberFormat="1" applyFont="1" applyFill="1" applyBorder="1" applyAlignment="1">
      <alignment horizontal="left" vertical="top" wrapText="1"/>
    </xf>
    <xf numFmtId="0" fontId="7" fillId="0" borderId="3" xfId="0" applyNumberFormat="1" applyFont="1" applyBorder="1" applyAlignment="1">
      <alignment horizontal="left" vertical="top" wrapText="1"/>
    </xf>
    <xf numFmtId="0" fontId="7" fillId="0" borderId="3" xfId="0" applyNumberFormat="1" applyFont="1" applyBorder="1" applyAlignment="1">
      <alignment horizontal="right" vertical="top" wrapText="1"/>
    </xf>
    <xf numFmtId="0" fontId="3" fillId="0" borderId="9" xfId="0" applyNumberFormat="1" applyFont="1" applyBorder="1" applyAlignment="1">
      <alignment wrapText="1"/>
    </xf>
    <xf numFmtId="0" fontId="0" fillId="0" borderId="5" xfId="0" applyNumberFormat="1" applyFill="1" applyBorder="1" applyAlignment="1">
      <alignment horizontal="right" wrapText="1"/>
    </xf>
    <xf numFmtId="0" fontId="0" fillId="0" borderId="3" xfId="0" applyNumberFormat="1" applyFill="1" applyBorder="1" applyAlignment="1">
      <alignment horizontal="right" wrapText="1"/>
    </xf>
    <xf numFmtId="0" fontId="0" fillId="0" borderId="10" xfId="0" applyNumberFormat="1" applyBorder="1" applyAlignment="1">
      <alignment horizontal="right" wrapText="1"/>
    </xf>
    <xf numFmtId="0" fontId="0" fillId="0" borderId="8" xfId="0" applyNumberFormat="1" applyBorder="1" applyAlignment="1">
      <alignment horizontal="right" wrapText="1"/>
    </xf>
    <xf numFmtId="3" fontId="0" fillId="0" borderId="8" xfId="0" applyNumberFormat="1" applyBorder="1" applyAlignment="1">
      <alignment horizontal="right" vertical="top"/>
    </xf>
    <xf numFmtId="3" fontId="11" fillId="0" borderId="8" xfId="0" applyNumberFormat="1" applyFont="1" applyBorder="1" applyAlignment="1">
      <alignment horizontal="right" vertical="top"/>
    </xf>
    <xf numFmtId="3" fontId="0" fillId="0" borderId="8" xfId="0" applyNumberFormat="1" applyBorder="1" applyAlignment="1">
      <alignment horizontal="right" wrapText="1"/>
    </xf>
    <xf numFmtId="3" fontId="0" fillId="0" borderId="1" xfId="0" applyNumberFormat="1" applyBorder="1" applyAlignment="1">
      <alignment horizontal="right" wrapText="1"/>
    </xf>
    <xf numFmtId="3" fontId="3" fillId="0" borderId="0" xfId="0" applyNumberFormat="1" applyFont="1" applyBorder="1" applyAlignment="1">
      <alignment horizontal="right" wrapText="1"/>
    </xf>
    <xf numFmtId="3" fontId="0" fillId="0" borderId="0" xfId="0" applyNumberFormat="1" applyFill="1" applyBorder="1" applyAlignment="1">
      <alignment horizontal="right" wrapText="1"/>
    </xf>
    <xf numFmtId="3" fontId="11" fillId="0" borderId="8" xfId="0" applyNumberFormat="1" applyFont="1" applyBorder="1" applyAlignment="1">
      <alignment horizontal="right" vertical="top" wrapText="1"/>
    </xf>
    <xf numFmtId="3" fontId="11" fillId="0" borderId="8" xfId="0" applyNumberFormat="1" applyFont="1" applyFill="1" applyBorder="1" applyAlignment="1">
      <alignment horizontal="right" vertical="top" wrapText="1"/>
    </xf>
    <xf numFmtId="3" fontId="11" fillId="0" borderId="1" xfId="0" applyNumberFormat="1" applyFont="1" applyFill="1" applyBorder="1" applyAlignment="1">
      <alignment horizontal="right" vertical="top" wrapText="1"/>
    </xf>
    <xf numFmtId="3" fontId="0" fillId="0" borderId="10" xfId="0" applyNumberFormat="1" applyBorder="1" applyAlignment="1">
      <alignment horizontal="right" wrapText="1"/>
    </xf>
    <xf numFmtId="3" fontId="11" fillId="0" borderId="10" xfId="0" applyNumberFormat="1" applyFont="1" applyFill="1" applyBorder="1" applyAlignment="1">
      <alignment horizontal="right" vertical="top" wrapText="1"/>
    </xf>
    <xf numFmtId="0" fontId="3" fillId="0" borderId="9" xfId="0" applyNumberFormat="1" applyFont="1" applyFill="1" applyBorder="1" applyAlignment="1">
      <alignment wrapText="1"/>
    </xf>
    <xf numFmtId="0" fontId="0" fillId="0" borderId="10" xfId="0" applyNumberFormat="1" applyFill="1" applyBorder="1" applyAlignment="1">
      <alignment horizontal="right" wrapText="1"/>
    </xf>
    <xf numFmtId="0" fontId="0" fillId="0" borderId="8" xfId="0" applyNumberFormat="1" applyFill="1" applyBorder="1" applyAlignment="1">
      <alignment horizontal="right" wrapText="1"/>
    </xf>
    <xf numFmtId="3" fontId="0" fillId="0" borderId="8" xfId="0" applyNumberFormat="1" applyFill="1" applyBorder="1" applyAlignment="1">
      <alignment horizontal="right" vertical="top"/>
    </xf>
    <xf numFmtId="3" fontId="0" fillId="0" borderId="8" xfId="0" applyNumberFormat="1" applyFill="1" applyBorder="1" applyAlignment="1">
      <alignment horizontal="right" wrapText="1"/>
    </xf>
    <xf numFmtId="3" fontId="11" fillId="0" borderId="8" xfId="0" applyNumberFormat="1" applyFont="1" applyFill="1" applyBorder="1" applyAlignment="1">
      <alignment horizontal="right" wrapText="1"/>
    </xf>
    <xf numFmtId="3" fontId="11" fillId="0" borderId="1" xfId="0" applyNumberFormat="1" applyFont="1" applyFill="1" applyBorder="1" applyAlignment="1">
      <alignment horizontal="right" wrapText="1"/>
    </xf>
    <xf numFmtId="3" fontId="0" fillId="0" borderId="1" xfId="0" applyNumberFormat="1" applyFill="1" applyBorder="1" applyAlignment="1">
      <alignment horizontal="right" wrapText="1"/>
    </xf>
    <xf numFmtId="3" fontId="13" fillId="0" borderId="1" xfId="0" applyNumberFormat="1" applyFont="1" applyFill="1" applyBorder="1" applyAlignment="1">
      <alignment horizontal="right" wrapText="1"/>
    </xf>
    <xf numFmtId="3" fontId="3" fillId="0" borderId="0" xfId="0" applyNumberFormat="1" applyFont="1" applyFill="1" applyBorder="1" applyAlignment="1">
      <alignment horizontal="right" wrapText="1"/>
    </xf>
    <xf numFmtId="3" fontId="14" fillId="0" borderId="8" xfId="0" applyNumberFormat="1" applyFont="1" applyFill="1" applyBorder="1" applyAlignment="1">
      <alignment horizontal="right" wrapText="1"/>
    </xf>
    <xf numFmtId="3" fontId="0" fillId="0" borderId="10" xfId="0" applyNumberFormat="1" applyFill="1" applyBorder="1" applyAlignment="1">
      <alignment horizontal="right" wrapText="1"/>
    </xf>
    <xf numFmtId="3" fontId="13" fillId="0" borderId="8" xfId="0" applyNumberFormat="1" applyFont="1" applyFill="1" applyBorder="1" applyAlignment="1">
      <alignment horizontal="right" wrapText="1"/>
    </xf>
    <xf numFmtId="3" fontId="0" fillId="0" borderId="0" xfId="0" applyNumberFormat="1" applyFill="1" applyAlignment="1">
      <alignment wrapText="1"/>
    </xf>
    <xf numFmtId="4" fontId="2" fillId="0" borderId="0" xfId="0" applyNumberFormat="1" applyFont="1" applyAlignment="1">
      <alignment wrapText="1"/>
    </xf>
    <xf numFmtId="164" fontId="2" fillId="0" borderId="0" xfId="0" applyNumberFormat="1" applyFont="1" applyAlignment="1">
      <alignment wrapText="1"/>
    </xf>
    <xf numFmtId="3" fontId="0" fillId="0" borderId="11" xfId="0" applyNumberFormat="1" applyBorder="1" applyAlignment="1">
      <alignment horizontal="right" wrapText="1"/>
    </xf>
    <xf numFmtId="0" fontId="3" fillId="0" borderId="8" xfId="0" applyNumberFormat="1" applyFont="1" applyBorder="1" applyAlignment="1">
      <alignment wrapText="1"/>
    </xf>
    <xf numFmtId="3" fontId="11" fillId="0" borderId="10" xfId="0" applyNumberFormat="1" applyFont="1" applyBorder="1" applyAlignment="1">
      <alignment horizontal="right" vertical="top" wrapText="1"/>
    </xf>
    <xf numFmtId="0" fontId="4" fillId="0" borderId="1" xfId="0" applyNumberFormat="1" applyFont="1" applyFill="1" applyBorder="1" applyAlignment="1">
      <alignment horizontal="center" vertical="center" wrapText="1"/>
    </xf>
    <xf numFmtId="0" fontId="7" fillId="0" borderId="1" xfId="0" applyFont="1" applyBorder="1" applyAlignment="1">
      <alignment vertical="top" wrapText="1"/>
    </xf>
    <xf numFmtId="0" fontId="0" fillId="0" borderId="7" xfId="0" applyNumberFormat="1" applyFill="1" applyBorder="1" applyAlignment="1">
      <alignment wrapText="1"/>
    </xf>
    <xf numFmtId="0" fontId="7" fillId="0" borderId="1" xfId="0" applyNumberFormat="1" applyFont="1" applyFill="1" applyBorder="1" applyAlignment="1">
      <alignment horizontal="left" vertical="top" wrapText="1"/>
    </xf>
    <xf numFmtId="0" fontId="7" fillId="0" borderId="1" xfId="0" applyNumberFormat="1" applyFont="1" applyBorder="1" applyAlignment="1">
      <alignment vertical="top" wrapText="1"/>
    </xf>
    <xf numFmtId="0" fontId="14" fillId="0" borderId="1" xfId="0" applyFont="1" applyBorder="1" applyAlignment="1">
      <alignment wrapText="1"/>
    </xf>
    <xf numFmtId="4" fontId="7" fillId="0" borderId="1" xfId="0" applyNumberFormat="1" applyFont="1" applyFill="1" applyBorder="1" applyAlignment="1">
      <alignment horizontal="right" vertical="top" wrapText="1"/>
    </xf>
    <xf numFmtId="3" fontId="7" fillId="0" borderId="1" xfId="0" applyNumberFormat="1" applyFont="1" applyFill="1" applyBorder="1" applyAlignment="1">
      <alignment wrapText="1"/>
    </xf>
    <xf numFmtId="3" fontId="7" fillId="0" borderId="1" xfId="0" applyNumberFormat="1" applyFont="1" applyFill="1" applyBorder="1" applyAlignment="1">
      <alignment horizontal="right" vertical="top" wrapText="1"/>
    </xf>
    <xf numFmtId="3" fontId="6" fillId="0" borderId="1" xfId="0" applyNumberFormat="1" applyFont="1" applyFill="1" applyBorder="1" applyAlignment="1">
      <alignment wrapText="1"/>
    </xf>
    <xf numFmtId="3" fontId="7" fillId="0" borderId="3" xfId="0" applyNumberFormat="1" applyFont="1" applyFill="1" applyBorder="1" applyAlignment="1">
      <alignment wrapText="1"/>
    </xf>
    <xf numFmtId="0" fontId="7" fillId="0" borderId="3" xfId="0" applyFont="1" applyBorder="1" applyAlignment="1">
      <alignment vertical="top" wrapText="1"/>
    </xf>
    <xf numFmtId="0" fontId="7" fillId="0" borderId="3" xfId="0" applyFont="1" applyFill="1" applyBorder="1" applyAlignment="1">
      <alignment vertical="top" wrapText="1"/>
    </xf>
    <xf numFmtId="0" fontId="3" fillId="0" borderId="8" xfId="0" applyNumberFormat="1" applyFont="1" applyBorder="1" applyAlignment="1">
      <alignment horizontal="center" wrapText="1"/>
    </xf>
    <xf numFmtId="4" fontId="3" fillId="0" borderId="9" xfId="0" applyNumberFormat="1" applyFont="1" applyFill="1" applyBorder="1" applyAlignment="1">
      <alignment wrapText="1"/>
    </xf>
    <xf numFmtId="4" fontId="0" fillId="0" borderId="5" xfId="0" applyNumberFormat="1" applyFill="1" applyBorder="1" applyAlignment="1">
      <alignment horizontal="right" wrapText="1"/>
    </xf>
    <xf numFmtId="4" fontId="0" fillId="0" borderId="3" xfId="0" applyNumberFormat="1" applyFill="1" applyBorder="1" applyAlignment="1">
      <alignment horizontal="right" wrapText="1"/>
    </xf>
    <xf numFmtId="4" fontId="0" fillId="0" borderId="10" xfId="0" applyNumberFormat="1" applyFill="1" applyBorder="1" applyAlignment="1">
      <alignment horizontal="right" wrapText="1"/>
    </xf>
    <xf numFmtId="4" fontId="0" fillId="0" borderId="8" xfId="0" applyNumberFormat="1" applyFill="1" applyBorder="1" applyAlignment="1">
      <alignment horizontal="right" wrapText="1"/>
    </xf>
    <xf numFmtId="4" fontId="0" fillId="0" borderId="8" xfId="0" applyNumberFormat="1" applyFill="1" applyBorder="1" applyAlignment="1">
      <alignment horizontal="right" vertical="top"/>
    </xf>
    <xf numFmtId="4" fontId="11" fillId="0" borderId="8" xfId="0" applyNumberFormat="1" applyFont="1" applyFill="1" applyBorder="1" applyAlignment="1">
      <alignment horizontal="right" wrapText="1"/>
    </xf>
    <xf numFmtId="4" fontId="11" fillId="0" borderId="1" xfId="0" applyNumberFormat="1" applyFont="1" applyFill="1" applyBorder="1" applyAlignment="1">
      <alignment horizontal="right" wrapText="1"/>
    </xf>
    <xf numFmtId="4" fontId="0" fillId="0" borderId="1" xfId="0" applyNumberFormat="1" applyFill="1" applyBorder="1" applyAlignment="1">
      <alignment horizontal="right" wrapText="1"/>
    </xf>
    <xf numFmtId="4" fontId="13" fillId="0" borderId="1" xfId="0" applyNumberFormat="1" applyFont="1" applyFill="1" applyBorder="1" applyAlignment="1">
      <alignment horizontal="right" wrapText="1"/>
    </xf>
    <xf numFmtId="4" fontId="3" fillId="0" borderId="0" xfId="0" applyNumberFormat="1" applyFont="1" applyFill="1" applyBorder="1" applyAlignment="1">
      <alignment horizontal="right" wrapText="1"/>
    </xf>
    <xf numFmtId="4" fontId="0" fillId="0" borderId="0" xfId="0" applyNumberFormat="1" applyFill="1" applyBorder="1" applyAlignment="1">
      <alignment horizontal="right" wrapText="1"/>
    </xf>
    <xf numFmtId="4" fontId="0" fillId="0" borderId="8" xfId="0" applyNumberFormat="1" applyBorder="1" applyAlignment="1">
      <alignment horizontal="right" wrapText="1"/>
    </xf>
    <xf numFmtId="4" fontId="11" fillId="0" borderId="8" xfId="0" applyNumberFormat="1" applyFont="1" applyBorder="1" applyAlignment="1">
      <alignment horizontal="right" vertical="top" wrapText="1"/>
    </xf>
    <xf numFmtId="4" fontId="0" fillId="0" borderId="1" xfId="0" applyNumberFormat="1" applyBorder="1" applyAlignment="1">
      <alignment horizontal="right" wrapText="1"/>
    </xf>
    <xf numFmtId="4" fontId="11" fillId="0" borderId="1" xfId="0" applyNumberFormat="1" applyFont="1" applyFill="1" applyBorder="1" applyAlignment="1">
      <alignment horizontal="right" vertical="top" wrapText="1"/>
    </xf>
    <xf numFmtId="4" fontId="11" fillId="0" borderId="8" xfId="0" applyNumberFormat="1" applyFont="1" applyFill="1" applyBorder="1" applyAlignment="1">
      <alignment horizontal="right" vertical="top" wrapText="1"/>
    </xf>
    <xf numFmtId="4" fontId="0" fillId="0" borderId="10" xfId="0" applyNumberFormat="1" applyBorder="1" applyAlignment="1">
      <alignment horizontal="right" wrapText="1"/>
    </xf>
    <xf numFmtId="4" fontId="11" fillId="0" borderId="10" xfId="0" applyNumberFormat="1" applyFont="1" applyFill="1" applyBorder="1" applyAlignment="1">
      <alignment horizontal="right" vertical="top" wrapText="1"/>
    </xf>
    <xf numFmtId="4" fontId="13" fillId="0" borderId="8" xfId="0" applyNumberFormat="1" applyFont="1" applyFill="1" applyBorder="1" applyAlignment="1">
      <alignment horizontal="right" wrapText="1"/>
    </xf>
    <xf numFmtId="4" fontId="0" fillId="0" borderId="0" xfId="0" applyNumberFormat="1" applyFill="1" applyAlignment="1">
      <alignment wrapText="1"/>
    </xf>
    <xf numFmtId="0" fontId="2" fillId="0" borderId="7" xfId="0" applyNumberFormat="1" applyFont="1" applyFill="1" applyBorder="1" applyAlignment="1">
      <alignment horizontal="right" wrapText="1"/>
    </xf>
    <xf numFmtId="0" fontId="2" fillId="0" borderId="1" xfId="0" applyNumberFormat="1" applyFont="1" applyBorder="1" applyAlignment="1">
      <alignment horizontal="right" wrapText="1"/>
    </xf>
    <xf numFmtId="0" fontId="2" fillId="0" borderId="8" xfId="0" applyNumberFormat="1" applyFont="1" applyBorder="1" applyAlignment="1">
      <alignment horizontal="right" wrapText="1"/>
    </xf>
    <xf numFmtId="3" fontId="2" fillId="0" borderId="8" xfId="0" applyNumberFormat="1" applyFont="1" applyBorder="1" applyAlignment="1">
      <alignment horizontal="right" vertical="top"/>
    </xf>
    <xf numFmtId="3" fontId="2" fillId="0" borderId="8" xfId="0" applyNumberFormat="1" applyFont="1" applyBorder="1" applyAlignment="1">
      <alignment horizontal="right" wrapText="1"/>
    </xf>
    <xf numFmtId="3" fontId="2" fillId="0" borderId="8" xfId="0" applyNumberFormat="1" applyFont="1" applyFill="1" applyBorder="1" applyAlignment="1">
      <alignment horizontal="right" wrapText="1"/>
    </xf>
    <xf numFmtId="3" fontId="15" fillId="0" borderId="0" xfId="0" applyNumberFormat="1" applyFont="1" applyBorder="1" applyAlignment="1">
      <alignment horizontal="right" wrapText="1"/>
    </xf>
    <xf numFmtId="3" fontId="2" fillId="0" borderId="0" xfId="0" applyNumberFormat="1" applyFont="1" applyFill="1" applyBorder="1" applyAlignment="1">
      <alignment horizontal="right" wrapText="1"/>
    </xf>
    <xf numFmtId="3" fontId="2" fillId="0" borderId="8" xfId="0" applyNumberFormat="1" applyFont="1" applyBorder="1" applyAlignment="1">
      <alignment horizontal="right" vertical="top" wrapText="1"/>
    </xf>
    <xf numFmtId="3" fontId="2" fillId="0" borderId="1" xfId="0" applyNumberFormat="1" applyFont="1" applyBorder="1" applyAlignment="1">
      <alignment horizontal="right" wrapText="1"/>
    </xf>
    <xf numFmtId="3" fontId="2" fillId="0" borderId="1" xfId="0" applyNumberFormat="1" applyFont="1" applyFill="1" applyBorder="1" applyAlignment="1">
      <alignment horizontal="right" vertical="top" wrapText="1"/>
    </xf>
    <xf numFmtId="3" fontId="2" fillId="0" borderId="8" xfId="0" applyNumberFormat="1" applyFont="1" applyFill="1" applyBorder="1" applyAlignment="1">
      <alignment horizontal="right" vertical="top" wrapText="1"/>
    </xf>
    <xf numFmtId="3" fontId="2" fillId="0" borderId="10" xfId="0" applyNumberFormat="1" applyFont="1" applyBorder="1" applyAlignment="1">
      <alignment horizontal="right" wrapText="1"/>
    </xf>
    <xf numFmtId="3" fontId="2" fillId="0" borderId="10" xfId="0" applyNumberFormat="1" applyFont="1" applyFill="1" applyBorder="1" applyAlignment="1">
      <alignment horizontal="right" wrapText="1"/>
    </xf>
    <xf numFmtId="3" fontId="2" fillId="0" borderId="10" xfId="0" applyNumberFormat="1" applyFont="1" applyFill="1" applyBorder="1" applyAlignment="1">
      <alignment horizontal="right" vertical="top" wrapText="1"/>
    </xf>
    <xf numFmtId="3" fontId="2" fillId="0" borderId="0" xfId="0" applyNumberFormat="1" applyFont="1" applyFill="1" applyAlignment="1">
      <alignment wrapText="1"/>
    </xf>
    <xf numFmtId="0" fontId="2" fillId="0" borderId="0" xfId="0" applyNumberFormat="1" applyFont="1" applyAlignment="1">
      <alignment wrapText="1"/>
    </xf>
    <xf numFmtId="0" fontId="11" fillId="0" borderId="5" xfId="0" applyNumberFormat="1" applyFont="1" applyFill="1" applyBorder="1" applyAlignment="1">
      <alignment horizontal="right" wrapText="1"/>
    </xf>
    <xf numFmtId="0" fontId="11" fillId="0" borderId="3" xfId="0" applyNumberFormat="1" applyFont="1" applyFill="1" applyBorder="1" applyAlignment="1">
      <alignment horizontal="right" wrapText="1"/>
    </xf>
    <xf numFmtId="0" fontId="11" fillId="0" borderId="10" xfId="0" applyNumberFormat="1" applyFont="1" applyBorder="1" applyAlignment="1">
      <alignment horizontal="right" wrapText="1"/>
    </xf>
    <xf numFmtId="0" fontId="11" fillId="0" borderId="8" xfId="0" applyNumberFormat="1" applyFont="1" applyBorder="1" applyAlignment="1">
      <alignment horizontal="right" wrapText="1"/>
    </xf>
    <xf numFmtId="3" fontId="11" fillId="0" borderId="8" xfId="0" applyNumberFormat="1" applyFont="1" applyFill="1" applyBorder="1" applyAlignment="1">
      <alignment horizontal="right" vertical="top"/>
    </xf>
    <xf numFmtId="3" fontId="11" fillId="0" borderId="8" xfId="0" applyNumberFormat="1" applyFont="1" applyBorder="1" applyAlignment="1">
      <alignment horizontal="right" wrapText="1"/>
    </xf>
    <xf numFmtId="3" fontId="11" fillId="0" borderId="11" xfId="0" applyNumberFormat="1" applyFont="1" applyBorder="1" applyAlignment="1">
      <alignment horizontal="right" wrapText="1"/>
    </xf>
    <xf numFmtId="3" fontId="11" fillId="0" borderId="0" xfId="0" applyNumberFormat="1" applyFont="1" applyFill="1" applyBorder="1" applyAlignment="1">
      <alignment horizontal="right" wrapText="1"/>
    </xf>
    <xf numFmtId="3" fontId="11" fillId="0" borderId="1" xfId="0" applyNumberFormat="1" applyFont="1" applyBorder="1" applyAlignment="1">
      <alignment horizontal="right" wrapText="1"/>
    </xf>
    <xf numFmtId="3" fontId="11" fillId="0" borderId="10" xfId="0" applyNumberFormat="1" applyFont="1" applyBorder="1" applyAlignment="1">
      <alignment horizontal="right" wrapText="1"/>
    </xf>
    <xf numFmtId="3" fontId="11" fillId="0" borderId="10" xfId="0" applyNumberFormat="1" applyFont="1" applyFill="1" applyBorder="1" applyAlignment="1">
      <alignment horizontal="right" wrapText="1"/>
    </xf>
    <xf numFmtId="3" fontId="11" fillId="0" borderId="0" xfId="0" applyNumberFormat="1" applyFont="1" applyFill="1" applyAlignment="1">
      <alignment wrapText="1"/>
    </xf>
    <xf numFmtId="0" fontId="3" fillId="0" borderId="1" xfId="0" applyNumberFormat="1" applyFont="1" applyBorder="1" applyAlignment="1">
      <alignment wrapText="1"/>
    </xf>
    <xf numFmtId="3" fontId="0" fillId="0" borderId="3" xfId="0" applyNumberFormat="1" applyFill="1" applyBorder="1" applyAlignment="1">
      <alignment horizontal="right" wrapText="1"/>
    </xf>
    <xf numFmtId="0" fontId="3" fillId="0" borderId="1" xfId="0" applyNumberFormat="1" applyFont="1" applyBorder="1" applyAlignment="1">
      <alignment horizontal="center" wrapText="1"/>
    </xf>
    <xf numFmtId="3" fontId="16" fillId="0" borderId="8" xfId="0" applyNumberFormat="1" applyFont="1" applyFill="1" applyBorder="1" applyAlignment="1">
      <alignment horizontal="right" vertical="top" wrapText="1"/>
    </xf>
    <xf numFmtId="3" fontId="16" fillId="0" borderId="8" xfId="0" applyNumberFormat="1" applyFont="1" applyBorder="1" applyAlignment="1">
      <alignment horizontal="right" vertical="top" wrapText="1"/>
    </xf>
    <xf numFmtId="165" fontId="16" fillId="0" borderId="8" xfId="0" applyNumberFormat="1" applyFont="1" applyFill="1" applyBorder="1" applyAlignment="1">
      <alignment horizontal="right" vertical="top" wrapText="1"/>
    </xf>
    <xf numFmtId="3" fontId="2" fillId="0" borderId="0" xfId="0" applyNumberFormat="1" applyFont="1" applyAlignment="1">
      <alignment wrapText="1"/>
    </xf>
    <xf numFmtId="0" fontId="7" fillId="0" borderId="0" xfId="0" applyNumberFormat="1" applyFont="1" applyAlignment="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S141"/>
  <sheetViews>
    <sheetView tabSelected="1" view="pageLayout" zoomScaleNormal="115" zoomScaleSheetLayoutView="112" workbookViewId="0">
      <selection activeCell="R133" sqref="R133"/>
    </sheetView>
  </sheetViews>
  <sheetFormatPr defaultRowHeight="12.75" x14ac:dyDescent="0.2"/>
  <cols>
    <col min="1" max="1" width="8" style="2" bestFit="1" customWidth="1"/>
    <col min="2" max="2" width="45.7109375" style="2" customWidth="1"/>
    <col min="3" max="3" width="12.42578125" style="14" hidden="1" customWidth="1"/>
    <col min="4" max="4" width="14.85546875" style="137" hidden="1" customWidth="1"/>
    <col min="5" max="5" width="12.42578125" style="18" customWidth="1"/>
    <col min="6" max="6" width="12.42578125" style="33" customWidth="1"/>
    <col min="7" max="9" width="12.42578125" style="2" hidden="1" customWidth="1"/>
    <col min="10" max="10" width="10.42578125" style="154" customWidth="1"/>
    <col min="11" max="11" width="12.42578125" style="154" hidden="1" customWidth="1"/>
    <col min="12" max="12" width="9.28515625" style="154" hidden="1" customWidth="1"/>
    <col min="13" max="13" width="12.140625" style="154" bestFit="1" customWidth="1"/>
    <col min="14" max="14" width="12.140625" style="154" hidden="1" customWidth="1"/>
    <col min="15" max="18" width="12.140625" style="154" customWidth="1"/>
    <col min="19" max="19" width="60.7109375" style="2" customWidth="1"/>
    <col min="20" max="16384" width="9.140625" style="2"/>
  </cols>
  <sheetData>
    <row r="1" spans="1:19" s="1" customFormat="1" ht="51" x14ac:dyDescent="0.2">
      <c r="A1" s="46" t="s">
        <v>29</v>
      </c>
      <c r="B1" s="22" t="s">
        <v>2</v>
      </c>
      <c r="C1" s="116" t="s">
        <v>168</v>
      </c>
      <c r="D1" s="117" t="s">
        <v>174</v>
      </c>
      <c r="E1" s="84" t="s">
        <v>175</v>
      </c>
      <c r="F1" s="101" t="s">
        <v>177</v>
      </c>
      <c r="G1" s="68" t="s">
        <v>154</v>
      </c>
      <c r="H1" s="68" t="s">
        <v>155</v>
      </c>
      <c r="I1" s="68" t="s">
        <v>173</v>
      </c>
      <c r="J1" s="167" t="s">
        <v>178</v>
      </c>
      <c r="K1" s="167" t="s">
        <v>179</v>
      </c>
      <c r="L1" s="169" t="s">
        <v>181</v>
      </c>
      <c r="M1" s="167" t="s">
        <v>180</v>
      </c>
      <c r="N1" s="167" t="s">
        <v>184</v>
      </c>
      <c r="O1" s="167" t="s">
        <v>183</v>
      </c>
      <c r="P1" s="167" t="s">
        <v>185</v>
      </c>
      <c r="Q1" s="167" t="s">
        <v>187</v>
      </c>
      <c r="R1" s="167" t="s">
        <v>186</v>
      </c>
      <c r="S1" s="103" t="s">
        <v>3</v>
      </c>
    </row>
    <row r="2" spans="1:19" s="18" customFormat="1" ht="15" x14ac:dyDescent="0.2">
      <c r="B2" s="58" t="s">
        <v>95</v>
      </c>
      <c r="C2" s="69"/>
      <c r="D2" s="118"/>
      <c r="E2" s="69"/>
      <c r="F2" s="155"/>
      <c r="G2" s="69"/>
      <c r="H2" s="69"/>
      <c r="I2" s="69"/>
      <c r="J2" s="138"/>
      <c r="K2" s="138"/>
      <c r="L2" s="138"/>
      <c r="M2" s="138"/>
      <c r="N2" s="138"/>
      <c r="O2" s="138"/>
      <c r="P2" s="138"/>
      <c r="Q2" s="138"/>
      <c r="R2" s="138"/>
      <c r="S2" s="105"/>
    </row>
    <row r="3" spans="1:19" s="18" customFormat="1" ht="15" x14ac:dyDescent="0.2">
      <c r="B3" s="58"/>
      <c r="C3" s="70"/>
      <c r="D3" s="119"/>
      <c r="E3" s="70"/>
      <c r="F3" s="156"/>
      <c r="G3" s="70"/>
      <c r="H3" s="70"/>
      <c r="I3" s="70"/>
      <c r="J3" s="138"/>
      <c r="K3" s="138"/>
      <c r="L3" s="138"/>
      <c r="M3" s="138"/>
      <c r="N3" s="138"/>
      <c r="O3" s="138"/>
      <c r="P3" s="138"/>
      <c r="Q3" s="138"/>
      <c r="R3" s="138"/>
      <c r="S3" s="105"/>
    </row>
    <row r="4" spans="1:19" ht="15" x14ac:dyDescent="0.2">
      <c r="A4" s="23">
        <v>1</v>
      </c>
      <c r="B4" s="25" t="s">
        <v>96</v>
      </c>
      <c r="C4" s="71"/>
      <c r="D4" s="120"/>
      <c r="E4" s="85"/>
      <c r="F4" s="157"/>
      <c r="G4" s="71"/>
      <c r="H4" s="71"/>
      <c r="I4" s="71"/>
      <c r="J4" s="139"/>
      <c r="K4" s="139"/>
      <c r="L4" s="139"/>
      <c r="M4" s="139"/>
      <c r="N4" s="139"/>
      <c r="O4" s="139"/>
      <c r="P4" s="139"/>
      <c r="Q4" s="139"/>
      <c r="R4" s="139"/>
      <c r="S4" s="104" t="s">
        <v>4</v>
      </c>
    </row>
    <row r="5" spans="1:19" x14ac:dyDescent="0.2">
      <c r="A5" s="24">
        <v>11</v>
      </c>
      <c r="B5" s="48" t="s">
        <v>96</v>
      </c>
      <c r="C5" s="72"/>
      <c r="D5" s="121"/>
      <c r="E5" s="86"/>
      <c r="F5" s="158"/>
      <c r="G5" s="72"/>
      <c r="H5" s="72"/>
      <c r="I5" s="72"/>
      <c r="J5" s="140"/>
      <c r="K5" s="140"/>
      <c r="L5" s="140"/>
      <c r="M5" s="140"/>
      <c r="N5" s="140"/>
      <c r="O5" s="140"/>
      <c r="P5" s="140"/>
      <c r="Q5" s="140"/>
      <c r="R5" s="140"/>
      <c r="S5" s="104" t="s">
        <v>4</v>
      </c>
    </row>
    <row r="6" spans="1:19" x14ac:dyDescent="0.2">
      <c r="A6" s="6">
        <v>111</v>
      </c>
      <c r="B6" s="39" t="s">
        <v>97</v>
      </c>
      <c r="C6" s="72"/>
      <c r="D6" s="121"/>
      <c r="E6" s="86"/>
      <c r="F6" s="158"/>
      <c r="G6" s="72"/>
      <c r="H6" s="72"/>
      <c r="I6" s="72"/>
      <c r="J6" s="140"/>
      <c r="K6" s="140"/>
      <c r="L6" s="140"/>
      <c r="M6" s="140"/>
      <c r="N6" s="140"/>
      <c r="O6" s="140"/>
      <c r="P6" s="140"/>
      <c r="Q6" s="140"/>
      <c r="R6" s="140"/>
      <c r="S6" s="42"/>
    </row>
    <row r="7" spans="1:19" ht="201.75" customHeight="1" x14ac:dyDescent="0.2">
      <c r="A7" s="63">
        <v>1111</v>
      </c>
      <c r="B7" s="64" t="s">
        <v>98</v>
      </c>
      <c r="C7" s="73">
        <v>28297254</v>
      </c>
      <c r="D7" s="122">
        <v>25767300</v>
      </c>
      <c r="E7" s="73">
        <v>26922790</v>
      </c>
      <c r="F7" s="74">
        <f t="shared" ref="F7:F13" si="0">SUM(G7:I7)</f>
        <v>27377520</v>
      </c>
      <c r="G7" s="73">
        <v>25615000</v>
      </c>
      <c r="H7" s="73">
        <v>632690</v>
      </c>
      <c r="I7" s="73">
        <v>1129830</v>
      </c>
      <c r="J7" s="141"/>
      <c r="K7" s="74">
        <v>27377520</v>
      </c>
      <c r="L7" s="74">
        <v>-500000</v>
      </c>
      <c r="M7" s="74">
        <f>K7+L7</f>
        <v>26877520</v>
      </c>
      <c r="N7" s="74"/>
      <c r="O7" s="74">
        <f>M7+N7</f>
        <v>26877520</v>
      </c>
      <c r="P7" s="74"/>
      <c r="Q7" s="74"/>
      <c r="R7" s="74">
        <f>O7+P7</f>
        <v>26877520</v>
      </c>
      <c r="S7" s="106" t="s">
        <v>160</v>
      </c>
    </row>
    <row r="8" spans="1:19" ht="181.5" customHeight="1" x14ac:dyDescent="0.2">
      <c r="A8" s="63">
        <v>1112</v>
      </c>
      <c r="B8" s="64" t="s">
        <v>171</v>
      </c>
      <c r="C8" s="73">
        <v>12590920</v>
      </c>
      <c r="D8" s="122">
        <v>12244000</v>
      </c>
      <c r="E8" s="73">
        <v>12790760</v>
      </c>
      <c r="F8" s="74">
        <f t="shared" si="0"/>
        <v>12771464</v>
      </c>
      <c r="G8" s="73">
        <v>12176000</v>
      </c>
      <c r="H8" s="73">
        <v>297094</v>
      </c>
      <c r="I8" s="73">
        <v>298370</v>
      </c>
      <c r="J8" s="141"/>
      <c r="K8" s="74">
        <v>12771464</v>
      </c>
      <c r="L8" s="74"/>
      <c r="M8" s="74">
        <f t="shared" ref="M8:M13" si="1">K8</f>
        <v>12771464</v>
      </c>
      <c r="N8" s="74"/>
      <c r="O8" s="74">
        <f t="shared" ref="O8:O13" si="2">M8</f>
        <v>12771464</v>
      </c>
      <c r="P8" s="74"/>
      <c r="Q8" s="74"/>
      <c r="R8" s="74">
        <f>O8</f>
        <v>12771464</v>
      </c>
      <c r="S8" s="106" t="s">
        <v>161</v>
      </c>
    </row>
    <row r="9" spans="1:19" ht="171" customHeight="1" x14ac:dyDescent="0.2">
      <c r="A9" s="63">
        <v>1113</v>
      </c>
      <c r="B9" s="64" t="s">
        <v>170</v>
      </c>
      <c r="C9" s="73">
        <v>2203000</v>
      </c>
      <c r="D9" s="122">
        <v>2067000</v>
      </c>
      <c r="E9" s="73">
        <v>2163000</v>
      </c>
      <c r="F9" s="74">
        <f t="shared" si="0"/>
        <v>2248643</v>
      </c>
      <c r="G9" s="73">
        <v>2203000</v>
      </c>
      <c r="H9" s="73"/>
      <c r="I9" s="73">
        <v>45643</v>
      </c>
      <c r="J9" s="141"/>
      <c r="K9" s="74">
        <v>2248643</v>
      </c>
      <c r="L9" s="74"/>
      <c r="M9" s="74">
        <f t="shared" si="1"/>
        <v>2248643</v>
      </c>
      <c r="N9" s="74"/>
      <c r="O9" s="74">
        <f t="shared" si="2"/>
        <v>2248643</v>
      </c>
      <c r="P9" s="74"/>
      <c r="Q9" s="74"/>
      <c r="R9" s="74">
        <f>O9</f>
        <v>2248643</v>
      </c>
      <c r="S9" s="106" t="s">
        <v>162</v>
      </c>
    </row>
    <row r="10" spans="1:19" ht="180" x14ac:dyDescent="0.2">
      <c r="A10" s="63">
        <v>1114</v>
      </c>
      <c r="B10" s="64" t="s">
        <v>176</v>
      </c>
      <c r="C10" s="73">
        <v>4991000</v>
      </c>
      <c r="D10" s="122">
        <v>4676700</v>
      </c>
      <c r="E10" s="73">
        <v>4760160</v>
      </c>
      <c r="F10" s="74">
        <f t="shared" si="0"/>
        <v>5366005</v>
      </c>
      <c r="G10" s="73">
        <f>1926000+1583000+724000+832000</f>
        <v>5065000</v>
      </c>
      <c r="H10" s="73">
        <f>65455+59650</f>
        <v>125105</v>
      </c>
      <c r="I10" s="73">
        <f>84000+91900</f>
        <v>175900</v>
      </c>
      <c r="J10" s="141"/>
      <c r="K10" s="74">
        <v>5366005</v>
      </c>
      <c r="L10" s="74"/>
      <c r="M10" s="74">
        <f t="shared" si="1"/>
        <v>5366005</v>
      </c>
      <c r="N10" s="74"/>
      <c r="O10" s="74">
        <f t="shared" si="2"/>
        <v>5366005</v>
      </c>
      <c r="P10" s="74"/>
      <c r="Q10" s="74"/>
      <c r="R10" s="74">
        <f>O10</f>
        <v>5366005</v>
      </c>
      <c r="S10" s="106" t="s">
        <v>169</v>
      </c>
    </row>
    <row r="11" spans="1:19" ht="170.25" customHeight="1" x14ac:dyDescent="0.2">
      <c r="A11" s="63">
        <v>1115</v>
      </c>
      <c r="B11" s="64" t="s">
        <v>167</v>
      </c>
      <c r="C11" s="73">
        <v>163000</v>
      </c>
      <c r="D11" s="122">
        <v>152700</v>
      </c>
      <c r="E11" s="73">
        <v>221000</v>
      </c>
      <c r="F11" s="74">
        <f>SUM(G11:I11)</f>
        <v>194000</v>
      </c>
      <c r="G11" s="73">
        <v>194000</v>
      </c>
      <c r="H11" s="73"/>
      <c r="I11" s="73"/>
      <c r="J11" s="141"/>
      <c r="K11" s="74">
        <v>194000</v>
      </c>
      <c r="L11" s="74"/>
      <c r="M11" s="74">
        <f t="shared" si="1"/>
        <v>194000</v>
      </c>
      <c r="N11" s="74"/>
      <c r="O11" s="74">
        <f t="shared" si="2"/>
        <v>194000</v>
      </c>
      <c r="P11" s="74"/>
      <c r="Q11" s="74"/>
      <c r="R11" s="74">
        <f>O11</f>
        <v>194000</v>
      </c>
      <c r="S11" s="106" t="s">
        <v>163</v>
      </c>
    </row>
    <row r="12" spans="1:19" ht="173.25" customHeight="1" x14ac:dyDescent="0.2">
      <c r="A12" s="63">
        <v>1116</v>
      </c>
      <c r="B12" s="64" t="s">
        <v>172</v>
      </c>
      <c r="C12" s="73">
        <v>885000</v>
      </c>
      <c r="D12" s="122">
        <v>829300</v>
      </c>
      <c r="E12" s="73">
        <v>798460</v>
      </c>
      <c r="F12" s="74">
        <f t="shared" si="0"/>
        <v>838088</v>
      </c>
      <c r="G12" s="73">
        <f>487000+302000</f>
        <v>789000</v>
      </c>
      <c r="H12" s="73">
        <v>19488</v>
      </c>
      <c r="I12" s="73">
        <v>29600</v>
      </c>
      <c r="J12" s="141"/>
      <c r="K12" s="74">
        <v>838088</v>
      </c>
      <c r="L12" s="74"/>
      <c r="M12" s="74">
        <f t="shared" si="1"/>
        <v>838088</v>
      </c>
      <c r="N12" s="74"/>
      <c r="O12" s="74">
        <f t="shared" si="2"/>
        <v>838088</v>
      </c>
      <c r="P12" s="74"/>
      <c r="Q12" s="74"/>
      <c r="R12" s="74">
        <f>O12</f>
        <v>838088</v>
      </c>
      <c r="S12" s="106" t="s">
        <v>164</v>
      </c>
    </row>
    <row r="13" spans="1:19" ht="144" x14ac:dyDescent="0.2">
      <c r="A13" s="63">
        <v>1117</v>
      </c>
      <c r="B13" s="64" t="s">
        <v>151</v>
      </c>
      <c r="C13" s="73">
        <v>897000</v>
      </c>
      <c r="D13" s="122">
        <v>878000</v>
      </c>
      <c r="E13" s="74">
        <v>989000</v>
      </c>
      <c r="F13" s="74">
        <f t="shared" si="0"/>
        <v>1039000</v>
      </c>
      <c r="G13" s="74">
        <v>1039000</v>
      </c>
      <c r="H13" s="74"/>
      <c r="I13" s="74"/>
      <c r="J13" s="141"/>
      <c r="K13" s="74">
        <v>1039000</v>
      </c>
      <c r="L13" s="74"/>
      <c r="M13" s="74">
        <f t="shared" si="1"/>
        <v>1039000</v>
      </c>
      <c r="N13" s="74"/>
      <c r="O13" s="74">
        <f t="shared" si="2"/>
        <v>1039000</v>
      </c>
      <c r="P13" s="74"/>
      <c r="Q13" s="74"/>
      <c r="R13" s="74">
        <f>O13</f>
        <v>1039000</v>
      </c>
      <c r="S13" s="106" t="s">
        <v>165</v>
      </c>
    </row>
    <row r="14" spans="1:19" x14ac:dyDescent="0.2">
      <c r="A14" s="8" t="s">
        <v>4</v>
      </c>
      <c r="B14" s="9" t="s">
        <v>109</v>
      </c>
      <c r="C14" s="87">
        <f t="shared" ref="C14:M14" si="3">SUM(C7:C13)</f>
        <v>50027174</v>
      </c>
      <c r="D14" s="122">
        <f t="shared" si="3"/>
        <v>46615000</v>
      </c>
      <c r="E14" s="87">
        <f t="shared" si="3"/>
        <v>48645170</v>
      </c>
      <c r="F14" s="159">
        <f t="shared" si="3"/>
        <v>49834720</v>
      </c>
      <c r="G14" s="87">
        <f t="shared" si="3"/>
        <v>47081000</v>
      </c>
      <c r="H14" s="87">
        <f t="shared" si="3"/>
        <v>1074377</v>
      </c>
      <c r="I14" s="87">
        <f t="shared" si="3"/>
        <v>1679343</v>
      </c>
      <c r="J14" s="87">
        <f t="shared" si="3"/>
        <v>0</v>
      </c>
      <c r="K14" s="159">
        <f t="shared" si="3"/>
        <v>49834720</v>
      </c>
      <c r="L14" s="159">
        <f t="shared" si="3"/>
        <v>-500000</v>
      </c>
      <c r="M14" s="159">
        <f t="shared" si="3"/>
        <v>49334720</v>
      </c>
      <c r="N14" s="159"/>
      <c r="O14" s="159">
        <f t="shared" ref="O14" si="4">SUM(O7:O13)</f>
        <v>49334720</v>
      </c>
      <c r="P14" s="159"/>
      <c r="Q14" s="159"/>
      <c r="R14" s="159">
        <f t="shared" ref="R14" si="5">SUM(R7:R13)</f>
        <v>49334720</v>
      </c>
      <c r="S14" s="40"/>
    </row>
    <row r="15" spans="1:19" x14ac:dyDescent="0.2">
      <c r="A15" s="59">
        <v>112</v>
      </c>
      <c r="B15" s="39" t="s">
        <v>99</v>
      </c>
      <c r="C15" s="75"/>
      <c r="D15" s="122"/>
      <c r="E15" s="87"/>
      <c r="F15" s="160"/>
      <c r="G15" s="75"/>
      <c r="H15" s="75"/>
      <c r="I15" s="75"/>
      <c r="J15" s="142"/>
      <c r="K15" s="160"/>
      <c r="L15" s="160"/>
      <c r="M15" s="160"/>
      <c r="N15" s="160"/>
      <c r="O15" s="160"/>
      <c r="P15" s="160"/>
      <c r="Q15" s="160"/>
      <c r="R15" s="160"/>
      <c r="S15" s="107"/>
    </row>
    <row r="16" spans="1:19" ht="108" x14ac:dyDescent="0.2">
      <c r="A16" s="60">
        <v>1121</v>
      </c>
      <c r="B16" s="65" t="s">
        <v>100</v>
      </c>
      <c r="C16" s="73">
        <v>263000</v>
      </c>
      <c r="D16" s="122">
        <v>245000</v>
      </c>
      <c r="E16" s="73">
        <v>437000</v>
      </c>
      <c r="F16" s="74">
        <f>SUM(G16:I16)</f>
        <v>383000</v>
      </c>
      <c r="G16" s="73"/>
      <c r="H16" s="73"/>
      <c r="I16" s="73">
        <v>383000</v>
      </c>
      <c r="J16" s="141"/>
      <c r="K16" s="74">
        <v>383000</v>
      </c>
      <c r="L16" s="74"/>
      <c r="M16" s="74">
        <f>K16</f>
        <v>383000</v>
      </c>
      <c r="N16" s="74"/>
      <c r="O16" s="74">
        <f>M16</f>
        <v>383000</v>
      </c>
      <c r="P16" s="74"/>
      <c r="Q16" s="74"/>
      <c r="R16" s="74">
        <f>O16</f>
        <v>383000</v>
      </c>
      <c r="S16" s="106" t="s">
        <v>166</v>
      </c>
    </row>
    <row r="17" spans="1:19" x14ac:dyDescent="0.2">
      <c r="A17" s="60"/>
      <c r="B17" s="9" t="s">
        <v>113</v>
      </c>
      <c r="C17" s="88">
        <f t="shared" ref="C17:M17" si="6">SUM(C16)</f>
        <v>263000</v>
      </c>
      <c r="D17" s="121">
        <f t="shared" si="6"/>
        <v>245000</v>
      </c>
      <c r="E17" s="88">
        <f t="shared" si="6"/>
        <v>437000</v>
      </c>
      <c r="F17" s="160">
        <f t="shared" si="6"/>
        <v>383000</v>
      </c>
      <c r="G17" s="75">
        <f t="shared" si="6"/>
        <v>0</v>
      </c>
      <c r="H17" s="75">
        <f t="shared" si="6"/>
        <v>0</v>
      </c>
      <c r="I17" s="75">
        <f t="shared" si="6"/>
        <v>383000</v>
      </c>
      <c r="J17" s="75">
        <f t="shared" si="6"/>
        <v>0</v>
      </c>
      <c r="K17" s="160">
        <f t="shared" si="6"/>
        <v>383000</v>
      </c>
      <c r="L17" s="160">
        <f t="shared" si="6"/>
        <v>0</v>
      </c>
      <c r="M17" s="160">
        <f t="shared" si="6"/>
        <v>383000</v>
      </c>
      <c r="N17" s="160"/>
      <c r="O17" s="160">
        <f t="shared" ref="O17" si="7">SUM(O16)</f>
        <v>383000</v>
      </c>
      <c r="P17" s="160"/>
      <c r="Q17" s="160"/>
      <c r="R17" s="160">
        <f t="shared" ref="R17" si="8">SUM(R16)</f>
        <v>383000</v>
      </c>
      <c r="S17" s="106"/>
    </row>
    <row r="18" spans="1:19" x14ac:dyDescent="0.2">
      <c r="A18" s="8" t="s">
        <v>4</v>
      </c>
      <c r="B18" s="9" t="s">
        <v>114</v>
      </c>
      <c r="C18" s="88">
        <f t="shared" ref="C18:M18" si="9">C14+C17</f>
        <v>50290174</v>
      </c>
      <c r="D18" s="121">
        <f t="shared" si="9"/>
        <v>46860000</v>
      </c>
      <c r="E18" s="88">
        <f t="shared" si="9"/>
        <v>49082170</v>
      </c>
      <c r="F18" s="89">
        <f t="shared" si="9"/>
        <v>50217720</v>
      </c>
      <c r="G18" s="88">
        <f t="shared" si="9"/>
        <v>47081000</v>
      </c>
      <c r="H18" s="88">
        <f t="shared" si="9"/>
        <v>1074377</v>
      </c>
      <c r="I18" s="88">
        <f t="shared" si="9"/>
        <v>2062343</v>
      </c>
      <c r="J18" s="88">
        <f t="shared" si="9"/>
        <v>0</v>
      </c>
      <c r="K18" s="89">
        <f t="shared" si="9"/>
        <v>50217720</v>
      </c>
      <c r="L18" s="89">
        <f t="shared" si="9"/>
        <v>-500000</v>
      </c>
      <c r="M18" s="89">
        <f t="shared" si="9"/>
        <v>49717720</v>
      </c>
      <c r="N18" s="89"/>
      <c r="O18" s="89">
        <f t="shared" ref="O18" si="10">O14+O17</f>
        <v>49717720</v>
      </c>
      <c r="P18" s="89"/>
      <c r="Q18" s="89"/>
      <c r="R18" s="89">
        <f t="shared" ref="R18" si="11">R14+R17</f>
        <v>49717720</v>
      </c>
      <c r="S18" s="8" t="s">
        <v>4</v>
      </c>
    </row>
    <row r="19" spans="1:19" s="30" customFormat="1" x14ac:dyDescent="0.2">
      <c r="A19" s="8" t="s">
        <v>4</v>
      </c>
      <c r="B19" s="47" t="s">
        <v>115</v>
      </c>
      <c r="C19" s="89">
        <f t="shared" ref="C19:M19" si="12">C18</f>
        <v>50290174</v>
      </c>
      <c r="D19" s="123">
        <f t="shared" si="12"/>
        <v>46860000</v>
      </c>
      <c r="E19" s="89">
        <f t="shared" si="12"/>
        <v>49082170</v>
      </c>
      <c r="F19" s="89">
        <f t="shared" si="12"/>
        <v>50217720</v>
      </c>
      <c r="G19" s="89">
        <f t="shared" si="12"/>
        <v>47081000</v>
      </c>
      <c r="H19" s="89">
        <f t="shared" si="12"/>
        <v>1074377</v>
      </c>
      <c r="I19" s="89">
        <f t="shared" si="12"/>
        <v>2062343</v>
      </c>
      <c r="J19" s="89">
        <f t="shared" si="12"/>
        <v>0</v>
      </c>
      <c r="K19" s="89">
        <f t="shared" si="12"/>
        <v>50217720</v>
      </c>
      <c r="L19" s="89">
        <f t="shared" si="12"/>
        <v>-500000</v>
      </c>
      <c r="M19" s="89">
        <f t="shared" si="12"/>
        <v>49717720</v>
      </c>
      <c r="N19" s="89"/>
      <c r="O19" s="89">
        <f t="shared" ref="O19" si="13">O18</f>
        <v>49717720</v>
      </c>
      <c r="P19" s="89"/>
      <c r="Q19" s="89"/>
      <c r="R19" s="89">
        <f t="shared" ref="R19" si="14">R18</f>
        <v>49717720</v>
      </c>
      <c r="S19" s="108" t="s">
        <v>4</v>
      </c>
    </row>
    <row r="20" spans="1:19" ht="15" x14ac:dyDescent="0.2">
      <c r="A20" s="23">
        <v>2</v>
      </c>
      <c r="B20" s="25" t="s">
        <v>101</v>
      </c>
      <c r="C20" s="75"/>
      <c r="D20" s="121"/>
      <c r="E20" s="88"/>
      <c r="F20" s="160"/>
      <c r="G20" s="75"/>
      <c r="H20" s="75"/>
      <c r="I20" s="75"/>
      <c r="J20" s="142"/>
      <c r="K20" s="142"/>
      <c r="L20" s="142"/>
      <c r="M20" s="142"/>
      <c r="N20" s="142"/>
      <c r="O20" s="142"/>
      <c r="P20" s="142"/>
      <c r="Q20" s="142"/>
      <c r="R20" s="142"/>
      <c r="S20" s="107" t="s">
        <v>4</v>
      </c>
    </row>
    <row r="21" spans="1:19" ht="25.5" x14ac:dyDescent="0.2">
      <c r="A21" s="24">
        <v>21</v>
      </c>
      <c r="B21" s="48" t="s">
        <v>102</v>
      </c>
      <c r="C21" s="75"/>
      <c r="D21" s="121"/>
      <c r="E21" s="88"/>
      <c r="F21" s="160"/>
      <c r="G21" s="75"/>
      <c r="H21" s="75"/>
      <c r="I21" s="75"/>
      <c r="J21" s="142"/>
      <c r="K21" s="142"/>
      <c r="L21" s="142"/>
      <c r="M21" s="142"/>
      <c r="N21" s="142"/>
      <c r="O21" s="142"/>
      <c r="P21" s="142"/>
      <c r="Q21" s="142"/>
      <c r="R21" s="142"/>
      <c r="S21" s="107" t="s">
        <v>4</v>
      </c>
    </row>
    <row r="22" spans="1:19" ht="39.75" customHeight="1" x14ac:dyDescent="0.2">
      <c r="A22" s="63">
        <v>2111</v>
      </c>
      <c r="B22" s="66" t="s">
        <v>103</v>
      </c>
      <c r="C22" s="90" t="s">
        <v>5</v>
      </c>
      <c r="D22" s="124" t="s">
        <v>5</v>
      </c>
      <c r="E22" s="90" t="s">
        <v>5</v>
      </c>
      <c r="F22" s="90" t="s">
        <v>5</v>
      </c>
      <c r="G22" s="90" t="s">
        <v>5</v>
      </c>
      <c r="H22" s="90" t="s">
        <v>5</v>
      </c>
      <c r="I22" s="90" t="s">
        <v>5</v>
      </c>
      <c r="J22" s="143"/>
      <c r="K22" s="90" t="s">
        <v>5</v>
      </c>
      <c r="L22" s="90"/>
      <c r="M22" s="90" t="s">
        <v>5</v>
      </c>
      <c r="N22" s="90"/>
      <c r="O22" s="90" t="s">
        <v>5</v>
      </c>
      <c r="P22" s="90"/>
      <c r="Q22" s="90"/>
      <c r="R22" s="90" t="s">
        <v>5</v>
      </c>
      <c r="S22" s="109"/>
    </row>
    <row r="23" spans="1:19" x14ac:dyDescent="0.2">
      <c r="A23" s="3" t="s">
        <v>4</v>
      </c>
      <c r="B23" s="61" t="s">
        <v>116</v>
      </c>
      <c r="C23" s="91">
        <f t="shared" ref="C23:J23" si="15">SUM(C22)</f>
        <v>0</v>
      </c>
      <c r="D23" s="125">
        <f t="shared" si="15"/>
        <v>0</v>
      </c>
      <c r="E23" s="91">
        <f t="shared" si="15"/>
        <v>0</v>
      </c>
      <c r="F23" s="90">
        <f t="shared" si="15"/>
        <v>0</v>
      </c>
      <c r="G23" s="91">
        <f t="shared" si="15"/>
        <v>0</v>
      </c>
      <c r="H23" s="91">
        <f t="shared" si="15"/>
        <v>0</v>
      </c>
      <c r="I23" s="91">
        <f t="shared" si="15"/>
        <v>0</v>
      </c>
      <c r="J23" s="91">
        <f t="shared" si="15"/>
        <v>0</v>
      </c>
      <c r="K23" s="91">
        <f t="shared" ref="K23:M23" si="16">SUM(K22)</f>
        <v>0</v>
      </c>
      <c r="L23" s="168"/>
      <c r="M23" s="91">
        <f t="shared" si="16"/>
        <v>0</v>
      </c>
      <c r="N23" s="168"/>
      <c r="O23" s="168">
        <f t="shared" ref="O23" si="17">SUM(O22)</f>
        <v>0</v>
      </c>
      <c r="P23" s="168"/>
      <c r="Q23" s="168"/>
      <c r="R23" s="168">
        <f t="shared" ref="R23" si="18">SUM(R22)</f>
        <v>0</v>
      </c>
      <c r="S23" s="113"/>
    </row>
    <row r="24" spans="1:19" ht="25.5" x14ac:dyDescent="0.2">
      <c r="A24" s="24" t="s">
        <v>6</v>
      </c>
      <c r="B24" s="48" t="s">
        <v>104</v>
      </c>
      <c r="C24" s="88"/>
      <c r="D24" s="121"/>
      <c r="E24" s="88"/>
      <c r="F24" s="160"/>
      <c r="G24" s="75"/>
      <c r="H24" s="75"/>
      <c r="I24" s="75"/>
      <c r="J24" s="142"/>
      <c r="K24" s="75"/>
      <c r="L24" s="75"/>
      <c r="M24" s="75"/>
      <c r="N24" s="75"/>
      <c r="O24" s="75"/>
      <c r="P24" s="75"/>
      <c r="Q24" s="75"/>
      <c r="R24" s="75"/>
      <c r="S24" s="111"/>
    </row>
    <row r="25" spans="1:19" ht="24" x14ac:dyDescent="0.2">
      <c r="A25" s="67">
        <v>2211</v>
      </c>
      <c r="B25" s="66" t="s">
        <v>105</v>
      </c>
      <c r="C25" s="90" t="s">
        <v>5</v>
      </c>
      <c r="D25" s="124" t="s">
        <v>5</v>
      </c>
      <c r="E25" s="90" t="s">
        <v>5</v>
      </c>
      <c r="F25" s="89" t="s">
        <v>5</v>
      </c>
      <c r="G25" s="89" t="s">
        <v>5</v>
      </c>
      <c r="H25" s="89" t="s">
        <v>5</v>
      </c>
      <c r="I25" s="89" t="s">
        <v>5</v>
      </c>
      <c r="J25" s="143"/>
      <c r="K25" s="89" t="s">
        <v>5</v>
      </c>
      <c r="L25" s="89"/>
      <c r="M25" s="89" t="s">
        <v>5</v>
      </c>
      <c r="N25" s="89"/>
      <c r="O25" s="89" t="s">
        <v>5</v>
      </c>
      <c r="P25" s="89"/>
      <c r="Q25" s="89"/>
      <c r="R25" s="89" t="s">
        <v>5</v>
      </c>
      <c r="S25" s="109"/>
    </row>
    <row r="26" spans="1:19" x14ac:dyDescent="0.2">
      <c r="A26" s="3" t="s">
        <v>4</v>
      </c>
      <c r="B26" s="61" t="s">
        <v>117</v>
      </c>
      <c r="C26" s="91">
        <f t="shared" ref="C26:H26" si="19">SUM(C25)</f>
        <v>0</v>
      </c>
      <c r="D26" s="125">
        <f t="shared" si="19"/>
        <v>0</v>
      </c>
      <c r="E26" s="91">
        <f t="shared" si="19"/>
        <v>0</v>
      </c>
      <c r="F26" s="89">
        <f t="shared" si="19"/>
        <v>0</v>
      </c>
      <c r="G26" s="88">
        <f t="shared" si="19"/>
        <v>0</v>
      </c>
      <c r="H26" s="88">
        <f t="shared" si="19"/>
        <v>0</v>
      </c>
      <c r="I26" s="88">
        <f>SUM(I25)</f>
        <v>0</v>
      </c>
      <c r="J26" s="88">
        <f>SUM(J25)</f>
        <v>0</v>
      </c>
      <c r="K26" s="88">
        <f t="shared" ref="K26:M26" si="20">SUM(K25)</f>
        <v>0</v>
      </c>
      <c r="L26" s="88"/>
      <c r="M26" s="88">
        <f t="shared" si="20"/>
        <v>0</v>
      </c>
      <c r="N26" s="88"/>
      <c r="O26" s="88">
        <f t="shared" ref="O26" si="21">SUM(O25)</f>
        <v>0</v>
      </c>
      <c r="P26" s="88"/>
      <c r="Q26" s="88"/>
      <c r="R26" s="88">
        <f t="shared" ref="R26" si="22">SUM(R25)</f>
        <v>0</v>
      </c>
      <c r="S26" s="110"/>
    </row>
    <row r="27" spans="1:19" x14ac:dyDescent="0.2">
      <c r="A27" s="24" t="s">
        <v>7</v>
      </c>
      <c r="B27" s="48" t="s">
        <v>106</v>
      </c>
      <c r="C27" s="91"/>
      <c r="D27" s="125"/>
      <c r="E27" s="91"/>
      <c r="F27" s="161"/>
      <c r="G27" s="100"/>
      <c r="H27" s="100"/>
      <c r="I27" s="100"/>
      <c r="J27" s="142"/>
      <c r="K27" s="100"/>
      <c r="L27" s="100"/>
      <c r="M27" s="100"/>
      <c r="N27" s="100"/>
      <c r="O27" s="100"/>
      <c r="P27" s="100"/>
      <c r="Q27" s="100"/>
      <c r="R27" s="100"/>
      <c r="S27" s="111"/>
    </row>
    <row r="28" spans="1:19" x14ac:dyDescent="0.2">
      <c r="A28" s="63">
        <v>2311</v>
      </c>
      <c r="B28" s="66" t="s">
        <v>107</v>
      </c>
      <c r="C28" s="90" t="s">
        <v>5</v>
      </c>
      <c r="D28" s="124">
        <v>48682.31</v>
      </c>
      <c r="E28" s="90" t="s">
        <v>5</v>
      </c>
      <c r="F28" s="89" t="s">
        <v>5</v>
      </c>
      <c r="G28" s="89" t="s">
        <v>5</v>
      </c>
      <c r="H28" s="89" t="s">
        <v>5</v>
      </c>
      <c r="I28" s="89" t="s">
        <v>5</v>
      </c>
      <c r="J28" s="143"/>
      <c r="K28" s="89" t="s">
        <v>5</v>
      </c>
      <c r="L28" s="89"/>
      <c r="M28" s="89" t="s">
        <v>5</v>
      </c>
      <c r="N28" s="89"/>
      <c r="O28" s="89" t="s">
        <v>5</v>
      </c>
      <c r="P28" s="89"/>
      <c r="Q28" s="89"/>
      <c r="R28" s="89" t="s">
        <v>5</v>
      </c>
      <c r="S28" s="109"/>
    </row>
    <row r="29" spans="1:19" x14ac:dyDescent="0.2">
      <c r="A29" s="3" t="s">
        <v>4</v>
      </c>
      <c r="B29" s="61" t="s">
        <v>118</v>
      </c>
      <c r="C29" s="91">
        <f t="shared" ref="C29:I29" si="23">SUM(C28)</f>
        <v>0</v>
      </c>
      <c r="D29" s="125">
        <f t="shared" si="23"/>
        <v>48682.31</v>
      </c>
      <c r="E29" s="91">
        <f t="shared" si="23"/>
        <v>0</v>
      </c>
      <c r="F29" s="89">
        <f t="shared" si="23"/>
        <v>0</v>
      </c>
      <c r="G29" s="88">
        <f t="shared" si="23"/>
        <v>0</v>
      </c>
      <c r="H29" s="88">
        <f t="shared" si="23"/>
        <v>0</v>
      </c>
      <c r="I29" s="88">
        <f t="shared" si="23"/>
        <v>0</v>
      </c>
      <c r="J29" s="143"/>
      <c r="K29" s="88">
        <f t="shared" ref="K29:M29" si="24">SUM(K28)</f>
        <v>0</v>
      </c>
      <c r="L29" s="88"/>
      <c r="M29" s="88">
        <f t="shared" si="24"/>
        <v>0</v>
      </c>
      <c r="N29" s="88"/>
      <c r="O29" s="88">
        <f t="shared" ref="O29" si="25">SUM(O28)</f>
        <v>0</v>
      </c>
      <c r="P29" s="88"/>
      <c r="Q29" s="88"/>
      <c r="R29" s="88">
        <f t="shared" ref="R29" si="26">SUM(R28)</f>
        <v>0</v>
      </c>
      <c r="S29" s="110"/>
    </row>
    <row r="30" spans="1:19" x14ac:dyDescent="0.2">
      <c r="A30" s="3" t="s">
        <v>4</v>
      </c>
      <c r="B30" s="47" t="s">
        <v>119</v>
      </c>
      <c r="C30" s="91">
        <f t="shared" ref="C30:H30" si="27">C23+C26+C29</f>
        <v>0</v>
      </c>
      <c r="D30" s="125">
        <f t="shared" si="27"/>
        <v>48682.31</v>
      </c>
      <c r="E30" s="91">
        <f t="shared" si="27"/>
        <v>0</v>
      </c>
      <c r="F30" s="89">
        <f t="shared" si="27"/>
        <v>0</v>
      </c>
      <c r="G30" s="88">
        <f t="shared" si="27"/>
        <v>0</v>
      </c>
      <c r="H30" s="88">
        <f t="shared" si="27"/>
        <v>0</v>
      </c>
      <c r="I30" s="88">
        <f>I23+I26+I29</f>
        <v>0</v>
      </c>
      <c r="J30" s="143"/>
      <c r="K30" s="88">
        <f t="shared" ref="K30:M30" si="28">K23+K26+K29</f>
        <v>0</v>
      </c>
      <c r="L30" s="88"/>
      <c r="M30" s="88">
        <f t="shared" si="28"/>
        <v>0</v>
      </c>
      <c r="N30" s="88"/>
      <c r="O30" s="88">
        <f t="shared" ref="O30" si="29">O23+O26+O29</f>
        <v>0</v>
      </c>
      <c r="P30" s="88"/>
      <c r="Q30" s="88"/>
      <c r="R30" s="88">
        <f t="shared" ref="R30" si="30">R23+R26+R29</f>
        <v>0</v>
      </c>
      <c r="S30" s="112"/>
    </row>
    <row r="31" spans="1:19" ht="14.25" x14ac:dyDescent="0.2">
      <c r="A31" s="3" t="s">
        <v>4</v>
      </c>
      <c r="B31" s="62" t="s">
        <v>108</v>
      </c>
      <c r="C31" s="92">
        <f t="shared" ref="C31:M31" si="31">C19+C30</f>
        <v>50290174</v>
      </c>
      <c r="D31" s="126">
        <f t="shared" si="31"/>
        <v>46908682.310000002</v>
      </c>
      <c r="E31" s="92">
        <f t="shared" si="31"/>
        <v>49082170</v>
      </c>
      <c r="F31" s="96">
        <f t="shared" si="31"/>
        <v>50217720</v>
      </c>
      <c r="G31" s="96">
        <f t="shared" si="31"/>
        <v>47081000</v>
      </c>
      <c r="H31" s="96">
        <f t="shared" si="31"/>
        <v>1074377</v>
      </c>
      <c r="I31" s="96">
        <f t="shared" si="31"/>
        <v>2062343</v>
      </c>
      <c r="J31" s="96">
        <f t="shared" si="31"/>
        <v>0</v>
      </c>
      <c r="K31" s="96">
        <f t="shared" si="31"/>
        <v>50217720</v>
      </c>
      <c r="L31" s="96">
        <f t="shared" si="31"/>
        <v>-500000</v>
      </c>
      <c r="M31" s="96">
        <f t="shared" si="31"/>
        <v>49717720</v>
      </c>
      <c r="N31" s="96"/>
      <c r="O31" s="96">
        <f t="shared" ref="O31" si="32">O19+O30</f>
        <v>49717720</v>
      </c>
      <c r="P31" s="96"/>
      <c r="Q31" s="96"/>
      <c r="R31" s="96">
        <f t="shared" ref="R31" si="33">R19+R30</f>
        <v>49717720</v>
      </c>
      <c r="S31" s="112"/>
    </row>
    <row r="32" spans="1:19" s="1" customFormat="1" x14ac:dyDescent="0.2">
      <c r="A32" s="56"/>
      <c r="B32" s="57"/>
      <c r="C32" s="77"/>
      <c r="D32" s="127"/>
      <c r="E32" s="93"/>
      <c r="F32" s="77"/>
      <c r="G32" s="77"/>
      <c r="H32" s="77"/>
      <c r="I32" s="77"/>
      <c r="J32" s="144"/>
      <c r="K32" s="144"/>
      <c r="L32" s="144"/>
      <c r="M32" s="144"/>
      <c r="N32" s="144"/>
      <c r="O32" s="144"/>
      <c r="P32" s="144"/>
      <c r="Q32" s="144"/>
      <c r="R32" s="144"/>
      <c r="S32" s="57"/>
    </row>
    <row r="33" spans="1:19" s="18" customFormat="1" ht="15" x14ac:dyDescent="0.2">
      <c r="A33" s="20"/>
      <c r="B33" s="21" t="s">
        <v>8</v>
      </c>
      <c r="C33" s="78"/>
      <c r="D33" s="128"/>
      <c r="E33" s="78"/>
      <c r="F33" s="162"/>
      <c r="G33" s="78"/>
      <c r="H33" s="78"/>
      <c r="I33" s="78"/>
      <c r="J33" s="145"/>
      <c r="K33" s="145"/>
      <c r="L33" s="145"/>
      <c r="M33" s="145"/>
      <c r="N33" s="145"/>
      <c r="O33" s="145"/>
      <c r="P33" s="145"/>
      <c r="Q33" s="145"/>
      <c r="R33" s="145"/>
      <c r="S33" s="19"/>
    </row>
    <row r="34" spans="1:19" s="1" customFormat="1" ht="38.25" x14ac:dyDescent="0.2">
      <c r="A34" s="46" t="s">
        <v>29</v>
      </c>
      <c r="B34" s="22" t="s">
        <v>2</v>
      </c>
      <c r="C34" s="116" t="s">
        <v>168</v>
      </c>
      <c r="D34" s="117" t="s">
        <v>174</v>
      </c>
      <c r="E34" s="84" t="s">
        <v>182</v>
      </c>
      <c r="F34" s="101" t="s">
        <v>177</v>
      </c>
      <c r="G34" s="68" t="s">
        <v>154</v>
      </c>
      <c r="H34" s="68" t="s">
        <v>155</v>
      </c>
      <c r="I34" s="68" t="s">
        <v>173</v>
      </c>
      <c r="J34" s="167" t="s">
        <v>178</v>
      </c>
      <c r="K34" s="167" t="s">
        <v>179</v>
      </c>
      <c r="L34" s="169" t="s">
        <v>181</v>
      </c>
      <c r="M34" s="167" t="s">
        <v>180</v>
      </c>
      <c r="N34" s="167"/>
      <c r="O34" s="167"/>
      <c r="P34" s="167"/>
      <c r="Q34" s="167"/>
      <c r="R34" s="167"/>
      <c r="S34" s="103" t="s">
        <v>3</v>
      </c>
    </row>
    <row r="35" spans="1:19" ht="15" x14ac:dyDescent="0.2">
      <c r="A35" s="23">
        <v>1</v>
      </c>
      <c r="B35" s="25" t="s">
        <v>35</v>
      </c>
      <c r="C35" s="75"/>
      <c r="D35" s="129"/>
      <c r="E35" s="75"/>
      <c r="F35" s="160"/>
      <c r="G35" s="75"/>
      <c r="H35" s="75"/>
      <c r="I35" s="75"/>
      <c r="J35" s="142"/>
      <c r="K35" s="142"/>
      <c r="L35" s="142"/>
      <c r="M35" s="142"/>
      <c r="N35" s="142"/>
      <c r="O35" s="142"/>
      <c r="P35" s="142"/>
      <c r="Q35" s="142"/>
      <c r="R35" s="142"/>
      <c r="S35" s="104" t="s">
        <v>4</v>
      </c>
    </row>
    <row r="36" spans="1:19" x14ac:dyDescent="0.2">
      <c r="A36" s="24" t="s">
        <v>9</v>
      </c>
      <c r="B36" s="48" t="s">
        <v>36</v>
      </c>
      <c r="C36" s="75"/>
      <c r="D36" s="129"/>
      <c r="E36" s="75"/>
      <c r="F36" s="160"/>
      <c r="G36" s="75"/>
      <c r="H36" s="75"/>
      <c r="I36" s="75"/>
      <c r="J36" s="142"/>
      <c r="K36" s="142"/>
      <c r="L36" s="142"/>
      <c r="M36" s="142"/>
      <c r="N36" s="142"/>
      <c r="O36" s="142"/>
      <c r="P36" s="142"/>
      <c r="Q36" s="142"/>
      <c r="R36" s="142"/>
      <c r="S36" s="104" t="s">
        <v>4</v>
      </c>
    </row>
    <row r="37" spans="1:19" ht="24" x14ac:dyDescent="0.2">
      <c r="A37" s="6">
        <v>111</v>
      </c>
      <c r="B37" s="39" t="s">
        <v>21</v>
      </c>
      <c r="C37" s="75"/>
      <c r="D37" s="129"/>
      <c r="E37" s="75"/>
      <c r="F37" s="160"/>
      <c r="G37" s="75"/>
      <c r="H37" s="75"/>
      <c r="I37" s="75"/>
      <c r="J37" s="142"/>
      <c r="K37" s="142"/>
      <c r="L37" s="142"/>
      <c r="M37" s="142"/>
      <c r="N37" s="142"/>
      <c r="O37" s="142"/>
      <c r="P37" s="142"/>
      <c r="Q37" s="142"/>
      <c r="R37" s="142"/>
      <c r="S37" s="42"/>
    </row>
    <row r="38" spans="1:19" ht="174.75" customHeight="1" x14ac:dyDescent="0.2">
      <c r="A38" s="7">
        <v>1111</v>
      </c>
      <c r="B38" s="13" t="s">
        <v>37</v>
      </c>
      <c r="C38" s="79">
        <v>11280000</v>
      </c>
      <c r="D38" s="130">
        <v>11183151.02</v>
      </c>
      <c r="E38" s="80">
        <v>11865281.58</v>
      </c>
      <c r="F38" s="80">
        <f>13000000</f>
        <v>13000000</v>
      </c>
      <c r="G38" s="79">
        <f>F38-H38-I38</f>
        <v>13000000</v>
      </c>
      <c r="H38" s="80">
        <v>0</v>
      </c>
      <c r="I38" s="80">
        <v>0</v>
      </c>
      <c r="J38" s="146"/>
      <c r="K38" s="80">
        <f>13000000</f>
        <v>13000000</v>
      </c>
      <c r="L38" s="80">
        <f>M38-K38</f>
        <v>-378000</v>
      </c>
      <c r="M38" s="80">
        <f>12650000-23000-5000</f>
        <v>12622000</v>
      </c>
      <c r="N38" s="80">
        <f>(O38-M38)</f>
        <v>-70000</v>
      </c>
      <c r="O38" s="80">
        <v>12552000</v>
      </c>
      <c r="P38" s="80">
        <v>-30000</v>
      </c>
      <c r="Q38" s="80"/>
      <c r="R38" s="80">
        <f>12552000-30000</f>
        <v>12522000</v>
      </c>
      <c r="S38" s="11" t="s">
        <v>41</v>
      </c>
    </row>
    <row r="39" spans="1:19" ht="42" customHeight="1" x14ac:dyDescent="0.2">
      <c r="A39" s="7">
        <v>1112</v>
      </c>
      <c r="B39" s="50" t="s">
        <v>40</v>
      </c>
      <c r="C39" s="81" t="s">
        <v>5</v>
      </c>
      <c r="D39" s="130">
        <v>0</v>
      </c>
      <c r="E39" s="81" t="s">
        <v>5</v>
      </c>
      <c r="F39" s="81" t="s">
        <v>5</v>
      </c>
      <c r="G39" s="81" t="s">
        <v>5</v>
      </c>
      <c r="H39" s="81" t="s">
        <v>5</v>
      </c>
      <c r="I39" s="81" t="s">
        <v>5</v>
      </c>
      <c r="J39" s="146"/>
      <c r="K39" s="81" t="s">
        <v>5</v>
      </c>
      <c r="L39" s="81"/>
      <c r="M39" s="81" t="s">
        <v>5</v>
      </c>
      <c r="N39" s="81"/>
      <c r="O39" s="81" t="s">
        <v>5</v>
      </c>
      <c r="P39" s="81"/>
      <c r="Q39" s="81"/>
      <c r="R39" s="81" t="s">
        <v>5</v>
      </c>
      <c r="S39" s="11" t="s">
        <v>43</v>
      </c>
    </row>
    <row r="40" spans="1:19" x14ac:dyDescent="0.2">
      <c r="A40" s="8" t="s">
        <v>4</v>
      </c>
      <c r="B40" s="9" t="s">
        <v>120</v>
      </c>
      <c r="C40" s="91">
        <f>SUM(C38:C39)</f>
        <v>11280000</v>
      </c>
      <c r="D40" s="125">
        <f>D38+D39</f>
        <v>11183151.02</v>
      </c>
      <c r="E40" s="91">
        <f>SUM(E38:E39)</f>
        <v>11865281.58</v>
      </c>
      <c r="F40" s="90">
        <f>SUM(F38:F39)</f>
        <v>13000000</v>
      </c>
      <c r="G40" s="90">
        <f t="shared" ref="G40:J40" si="34">SUM(G38:G39)</f>
        <v>13000000</v>
      </c>
      <c r="H40" s="90">
        <f t="shared" si="34"/>
        <v>0</v>
      </c>
      <c r="I40" s="90">
        <f t="shared" si="34"/>
        <v>0</v>
      </c>
      <c r="J40" s="90">
        <f t="shared" si="34"/>
        <v>0</v>
      </c>
      <c r="K40" s="90">
        <f>SUM(K38:K39)</f>
        <v>13000000</v>
      </c>
      <c r="L40" s="90">
        <f t="shared" ref="L40:O40" si="35">SUM(L38:L39)</f>
        <v>-378000</v>
      </c>
      <c r="M40" s="90">
        <f t="shared" si="35"/>
        <v>12622000</v>
      </c>
      <c r="N40" s="90">
        <f t="shared" si="35"/>
        <v>-70000</v>
      </c>
      <c r="O40" s="90">
        <f t="shared" si="35"/>
        <v>12552000</v>
      </c>
      <c r="P40" s="90"/>
      <c r="Q40" s="90"/>
      <c r="R40" s="90">
        <f t="shared" ref="R40" si="36">SUM(R38:R39)</f>
        <v>12522000</v>
      </c>
      <c r="S40" s="40"/>
    </row>
    <row r="41" spans="1:19" x14ac:dyDescent="0.2">
      <c r="A41" s="6">
        <v>112</v>
      </c>
      <c r="B41" s="49" t="s">
        <v>38</v>
      </c>
      <c r="C41" s="76"/>
      <c r="D41" s="131"/>
      <c r="E41" s="76"/>
      <c r="F41" s="163"/>
      <c r="G41" s="76"/>
      <c r="H41" s="76"/>
      <c r="I41" s="76"/>
      <c r="J41" s="147"/>
      <c r="K41" s="163"/>
      <c r="L41" s="163"/>
      <c r="M41" s="163"/>
      <c r="N41" s="163"/>
      <c r="O41" s="163"/>
      <c r="P41" s="163"/>
      <c r="Q41" s="163"/>
      <c r="R41" s="163"/>
      <c r="S41" s="41"/>
    </row>
    <row r="42" spans="1:19" ht="180" x14ac:dyDescent="0.2">
      <c r="A42" s="7">
        <v>1121</v>
      </c>
      <c r="B42" s="13" t="s">
        <v>39</v>
      </c>
      <c r="C42" s="79">
        <v>16830000</v>
      </c>
      <c r="D42" s="130">
        <v>15610721.33</v>
      </c>
      <c r="E42" s="80">
        <v>16527628.109999999</v>
      </c>
      <c r="F42" s="80">
        <v>17900000</v>
      </c>
      <c r="G42" s="79">
        <f>F42-H42-I42</f>
        <v>16676068.376068376</v>
      </c>
      <c r="H42" s="80">
        <v>0</v>
      </c>
      <c r="I42" s="80">
        <f>(F42/351)*24</f>
        <v>1223931.623931624</v>
      </c>
      <c r="J42" s="146"/>
      <c r="K42" s="80">
        <v>17900000</v>
      </c>
      <c r="L42" s="80">
        <f>M42-K42</f>
        <v>-380000</v>
      </c>
      <c r="M42" s="80">
        <f>17550000-15000-15000</f>
        <v>17520000</v>
      </c>
      <c r="N42" s="80">
        <f>O42-M42</f>
        <v>-75679</v>
      </c>
      <c r="O42" s="80">
        <v>17444321</v>
      </c>
      <c r="P42" s="80"/>
      <c r="Q42" s="80"/>
      <c r="R42" s="80">
        <v>17444321</v>
      </c>
      <c r="S42" s="11" t="s">
        <v>42</v>
      </c>
    </row>
    <row r="43" spans="1:19" x14ac:dyDescent="0.2">
      <c r="A43" s="8" t="s">
        <v>4</v>
      </c>
      <c r="B43" s="9" t="s">
        <v>113</v>
      </c>
      <c r="C43" s="91">
        <f>SUM(C42)</f>
        <v>16830000</v>
      </c>
      <c r="D43" s="125">
        <f>SUM(D42)</f>
        <v>15610721.33</v>
      </c>
      <c r="E43" s="91">
        <f>SUM(E42)</f>
        <v>16527628.109999999</v>
      </c>
      <c r="F43" s="90">
        <f t="shared" ref="F43:J43" si="37">SUM(F42)</f>
        <v>17900000</v>
      </c>
      <c r="G43" s="90">
        <f t="shared" si="37"/>
        <v>16676068.376068376</v>
      </c>
      <c r="H43" s="90">
        <f t="shared" si="37"/>
        <v>0</v>
      </c>
      <c r="I43" s="90">
        <f t="shared" si="37"/>
        <v>1223931.623931624</v>
      </c>
      <c r="J43" s="90">
        <f t="shared" si="37"/>
        <v>0</v>
      </c>
      <c r="K43" s="90">
        <f t="shared" ref="K43:O43" si="38">SUM(K42)</f>
        <v>17900000</v>
      </c>
      <c r="L43" s="90">
        <f t="shared" si="38"/>
        <v>-380000</v>
      </c>
      <c r="M43" s="90">
        <f t="shared" si="38"/>
        <v>17520000</v>
      </c>
      <c r="N43" s="90">
        <f t="shared" si="38"/>
        <v>-75679</v>
      </c>
      <c r="O43" s="90">
        <f t="shared" si="38"/>
        <v>17444321</v>
      </c>
      <c r="P43" s="90"/>
      <c r="Q43" s="90"/>
      <c r="R43" s="90">
        <f t="shared" ref="R43" si="39">SUM(R42)</f>
        <v>17444321</v>
      </c>
      <c r="S43" s="40"/>
    </row>
    <row r="44" spans="1:19" x14ac:dyDescent="0.2">
      <c r="A44" s="6">
        <v>113</v>
      </c>
      <c r="B44" s="49" t="s">
        <v>46</v>
      </c>
      <c r="C44" s="76"/>
      <c r="D44" s="131"/>
      <c r="E44" s="76"/>
      <c r="F44" s="163"/>
      <c r="G44" s="76"/>
      <c r="H44" s="76"/>
      <c r="I44" s="76"/>
      <c r="J44" s="147"/>
      <c r="K44" s="163"/>
      <c r="L44" s="163"/>
      <c r="M44" s="163"/>
      <c r="N44" s="163"/>
      <c r="O44" s="163"/>
      <c r="P44" s="163"/>
      <c r="Q44" s="163"/>
      <c r="R44" s="163"/>
      <c r="S44" s="41"/>
    </row>
    <row r="45" spans="1:19" s="33" customFormat="1" ht="20.25" customHeight="1" x14ac:dyDescent="0.2">
      <c r="A45" s="31">
        <v>1131</v>
      </c>
      <c r="B45" s="13" t="s">
        <v>22</v>
      </c>
      <c r="C45" s="79">
        <v>2500000</v>
      </c>
      <c r="D45" s="130">
        <v>3086666.72</v>
      </c>
      <c r="E45" s="80">
        <v>3000000</v>
      </c>
      <c r="F45" s="80">
        <v>2100000</v>
      </c>
      <c r="G45" s="79">
        <f>F45-H45-I45</f>
        <v>1690243.9024390243</v>
      </c>
      <c r="H45" s="80">
        <f>(F45/41)*8</f>
        <v>409756.09756097558</v>
      </c>
      <c r="I45" s="80">
        <v>0</v>
      </c>
      <c r="J45" s="146"/>
      <c r="K45" s="80">
        <v>2100000</v>
      </c>
      <c r="L45" s="80">
        <f>M45-K45</f>
        <v>700000</v>
      </c>
      <c r="M45" s="80">
        <v>2800000</v>
      </c>
      <c r="N45" s="80"/>
      <c r="O45" s="80">
        <v>2800000</v>
      </c>
      <c r="P45" s="80">
        <v>30000</v>
      </c>
      <c r="Q45" s="80"/>
      <c r="R45" s="80">
        <f>2800000+30000</f>
        <v>2830000</v>
      </c>
      <c r="S45" s="11" t="s">
        <v>23</v>
      </c>
    </row>
    <row r="46" spans="1:19" ht="72" x14ac:dyDescent="0.2">
      <c r="A46" s="7">
        <v>1132</v>
      </c>
      <c r="B46" s="13" t="s">
        <v>10</v>
      </c>
      <c r="C46" s="79">
        <v>345000</v>
      </c>
      <c r="D46" s="130">
        <v>276217.2</v>
      </c>
      <c r="E46" s="79">
        <v>282844.79999999999</v>
      </c>
      <c r="F46" s="79">
        <v>295000</v>
      </c>
      <c r="G46" s="79">
        <f>F46-H46-I46</f>
        <v>295000</v>
      </c>
      <c r="H46" s="79">
        <v>0</v>
      </c>
      <c r="I46" s="79">
        <v>0</v>
      </c>
      <c r="J46" s="146"/>
      <c r="K46" s="79">
        <v>295000</v>
      </c>
      <c r="L46" s="80">
        <f>M46-K46</f>
        <v>0</v>
      </c>
      <c r="M46" s="79">
        <v>295000</v>
      </c>
      <c r="N46" s="79">
        <f>O46-M46</f>
        <v>-2821.1199999999953</v>
      </c>
      <c r="O46" s="79">
        <v>292178.88</v>
      </c>
      <c r="P46" s="79"/>
      <c r="Q46" s="79"/>
      <c r="R46" s="79">
        <v>292178.88</v>
      </c>
      <c r="S46" s="12" t="s">
        <v>18</v>
      </c>
    </row>
    <row r="47" spans="1:19" ht="45" customHeight="1" x14ac:dyDescent="0.2">
      <c r="A47" s="7">
        <v>1133</v>
      </c>
      <c r="B47" s="50" t="s">
        <v>44</v>
      </c>
      <c r="C47" s="81" t="s">
        <v>5</v>
      </c>
      <c r="D47" s="132" t="s">
        <v>5</v>
      </c>
      <c r="E47" s="81" t="s">
        <v>5</v>
      </c>
      <c r="F47" s="81" t="s">
        <v>5</v>
      </c>
      <c r="G47" s="81" t="s">
        <v>5</v>
      </c>
      <c r="H47" s="81" t="s">
        <v>5</v>
      </c>
      <c r="I47" s="81" t="s">
        <v>5</v>
      </c>
      <c r="J47" s="148"/>
      <c r="K47" s="81" t="s">
        <v>5</v>
      </c>
      <c r="L47" s="81"/>
      <c r="M47" s="81" t="s">
        <v>5</v>
      </c>
      <c r="N47" s="81"/>
      <c r="O47" s="81" t="s">
        <v>5</v>
      </c>
      <c r="P47" s="81"/>
      <c r="Q47" s="81"/>
      <c r="R47" s="81" t="s">
        <v>5</v>
      </c>
      <c r="S47" s="11" t="s">
        <v>45</v>
      </c>
    </row>
    <row r="48" spans="1:19" x14ac:dyDescent="0.2">
      <c r="A48" s="8" t="s">
        <v>4</v>
      </c>
      <c r="B48" s="9" t="s">
        <v>121</v>
      </c>
      <c r="C48" s="91">
        <f>SUM(C45:C47)</f>
        <v>2845000</v>
      </c>
      <c r="D48" s="125">
        <f>SUM(D45:D47)</f>
        <v>3362883.9200000004</v>
      </c>
      <c r="E48" s="91">
        <f>SUM(E45:E47)</f>
        <v>3282844.8</v>
      </c>
      <c r="F48" s="90">
        <f t="shared" ref="F48:J48" si="40">SUM(F45:F47)</f>
        <v>2395000</v>
      </c>
      <c r="G48" s="90">
        <f t="shared" si="40"/>
        <v>1985243.9024390243</v>
      </c>
      <c r="H48" s="90">
        <f t="shared" si="40"/>
        <v>409756.09756097558</v>
      </c>
      <c r="I48" s="90">
        <f t="shared" si="40"/>
        <v>0</v>
      </c>
      <c r="J48" s="90">
        <f t="shared" si="40"/>
        <v>0</v>
      </c>
      <c r="K48" s="90">
        <f t="shared" ref="K48:N48" si="41">SUM(K45:K47)</f>
        <v>2395000</v>
      </c>
      <c r="L48" s="90">
        <f t="shared" si="41"/>
        <v>700000</v>
      </c>
      <c r="M48" s="90">
        <f t="shared" si="41"/>
        <v>3095000</v>
      </c>
      <c r="N48" s="90">
        <f t="shared" si="41"/>
        <v>-2821.1199999999953</v>
      </c>
      <c r="O48" s="90">
        <f>SUM(O45:O47)</f>
        <v>3092178.88</v>
      </c>
      <c r="P48" s="90"/>
      <c r="Q48" s="90"/>
      <c r="R48" s="90">
        <f>SUM(R45:R47)</f>
        <v>3122178.88</v>
      </c>
      <c r="S48" s="40"/>
    </row>
    <row r="49" spans="1:19" x14ac:dyDescent="0.2">
      <c r="A49" s="8" t="s">
        <v>4</v>
      </c>
      <c r="B49" s="9" t="s">
        <v>11</v>
      </c>
      <c r="C49" s="91">
        <f>C40+C43+C48</f>
        <v>30955000</v>
      </c>
      <c r="D49" s="125">
        <f>D40+D43+D48</f>
        <v>30156756.270000003</v>
      </c>
      <c r="E49" s="91">
        <f>E40+E43+E48</f>
        <v>31675754.489999998</v>
      </c>
      <c r="F49" s="90">
        <f t="shared" ref="F49:J49" si="42">F40+F43+F48</f>
        <v>33295000</v>
      </c>
      <c r="G49" s="90">
        <f t="shared" si="42"/>
        <v>31661312.2785074</v>
      </c>
      <c r="H49" s="90">
        <f t="shared" si="42"/>
        <v>409756.09756097558</v>
      </c>
      <c r="I49" s="90">
        <f t="shared" si="42"/>
        <v>1223931.623931624</v>
      </c>
      <c r="J49" s="90">
        <f t="shared" si="42"/>
        <v>0</v>
      </c>
      <c r="K49" s="90">
        <f t="shared" ref="K49:N49" si="43">K40+K43+K48</f>
        <v>33295000</v>
      </c>
      <c r="L49" s="90">
        <f t="shared" si="43"/>
        <v>-58000</v>
      </c>
      <c r="M49" s="90">
        <f t="shared" si="43"/>
        <v>33237000</v>
      </c>
      <c r="N49" s="90">
        <f t="shared" si="43"/>
        <v>-148500.12</v>
      </c>
      <c r="O49" s="90">
        <f>O40+O43+O48</f>
        <v>33088499.879999999</v>
      </c>
      <c r="P49" s="90"/>
      <c r="Q49" s="90"/>
      <c r="R49" s="90">
        <f>R40+R43+R48</f>
        <v>33088499.879999999</v>
      </c>
      <c r="S49" s="8" t="s">
        <v>4</v>
      </c>
    </row>
    <row r="50" spans="1:19" ht="25.5" x14ac:dyDescent="0.2">
      <c r="A50" s="5">
        <v>12</v>
      </c>
      <c r="B50" s="44" t="s">
        <v>47</v>
      </c>
      <c r="C50" s="75"/>
      <c r="D50" s="129"/>
      <c r="E50" s="75"/>
      <c r="F50" s="160"/>
      <c r="G50" s="75"/>
      <c r="H50" s="75"/>
      <c r="I50" s="75"/>
      <c r="J50" s="142"/>
      <c r="K50" s="160"/>
      <c r="L50" s="160"/>
      <c r="M50" s="160"/>
      <c r="N50" s="160"/>
      <c r="O50" s="160"/>
      <c r="P50" s="160"/>
      <c r="Q50" s="160"/>
      <c r="R50" s="160"/>
      <c r="S50" s="104" t="s">
        <v>4</v>
      </c>
    </row>
    <row r="51" spans="1:19" x14ac:dyDescent="0.2">
      <c r="A51" s="6">
        <v>121</v>
      </c>
      <c r="B51" s="39" t="s">
        <v>58</v>
      </c>
      <c r="C51" s="76"/>
      <c r="D51" s="131"/>
      <c r="E51" s="76"/>
      <c r="F51" s="163"/>
      <c r="G51" s="76"/>
      <c r="H51" s="76"/>
      <c r="I51" s="76"/>
      <c r="J51" s="147"/>
      <c r="K51" s="163"/>
      <c r="L51" s="163"/>
      <c r="M51" s="163"/>
      <c r="N51" s="163"/>
      <c r="O51" s="163"/>
      <c r="P51" s="163"/>
      <c r="Q51" s="163"/>
      <c r="R51" s="163"/>
      <c r="S51" s="42"/>
    </row>
    <row r="52" spans="1:19" ht="77.25" customHeight="1" x14ac:dyDescent="0.2">
      <c r="A52" s="31">
        <v>1211</v>
      </c>
      <c r="B52" s="43" t="s">
        <v>52</v>
      </c>
      <c r="C52" s="79">
        <v>336000</v>
      </c>
      <c r="D52" s="130">
        <v>387011.99</v>
      </c>
      <c r="E52" s="79">
        <v>393500</v>
      </c>
      <c r="F52" s="79">
        <v>412000</v>
      </c>
      <c r="G52" s="79">
        <f>F52-H52-I52</f>
        <v>412000</v>
      </c>
      <c r="H52" s="79">
        <v>0</v>
      </c>
      <c r="I52" s="79">
        <v>0</v>
      </c>
      <c r="J52" s="146"/>
      <c r="K52" s="79">
        <v>412000</v>
      </c>
      <c r="L52" s="80">
        <f>M52-K52</f>
        <v>50000</v>
      </c>
      <c r="M52" s="79">
        <v>462000</v>
      </c>
      <c r="N52" s="79">
        <f>O52-M52</f>
        <v>-9000</v>
      </c>
      <c r="O52" s="79">
        <v>453000</v>
      </c>
      <c r="P52" s="79"/>
      <c r="Q52" s="79"/>
      <c r="R52" s="79">
        <v>453000</v>
      </c>
      <c r="S52" s="11" t="s">
        <v>63</v>
      </c>
    </row>
    <row r="53" spans="1:19" x14ac:dyDescent="0.2">
      <c r="A53" s="8" t="s">
        <v>4</v>
      </c>
      <c r="B53" s="9" t="s">
        <v>122</v>
      </c>
      <c r="C53" s="91">
        <f>SUM(C52)</f>
        <v>336000</v>
      </c>
      <c r="D53" s="125">
        <f>SUM(D52)</f>
        <v>387011.99</v>
      </c>
      <c r="E53" s="91">
        <f>SUM(E52)</f>
        <v>393500</v>
      </c>
      <c r="F53" s="90">
        <f t="shared" ref="F53:J53" si="44">SUM(F52)</f>
        <v>412000</v>
      </c>
      <c r="G53" s="90">
        <f t="shared" si="44"/>
        <v>412000</v>
      </c>
      <c r="H53" s="90">
        <f t="shared" si="44"/>
        <v>0</v>
      </c>
      <c r="I53" s="90">
        <f t="shared" si="44"/>
        <v>0</v>
      </c>
      <c r="J53" s="90">
        <f t="shared" si="44"/>
        <v>0</v>
      </c>
      <c r="K53" s="90">
        <f t="shared" ref="K53:O53" si="45">SUM(K52)</f>
        <v>412000</v>
      </c>
      <c r="L53" s="90">
        <f t="shared" si="45"/>
        <v>50000</v>
      </c>
      <c r="M53" s="90">
        <f t="shared" si="45"/>
        <v>462000</v>
      </c>
      <c r="N53" s="90">
        <f t="shared" si="45"/>
        <v>-9000</v>
      </c>
      <c r="O53" s="90">
        <f t="shared" si="45"/>
        <v>453000</v>
      </c>
      <c r="P53" s="90"/>
      <c r="Q53" s="90"/>
      <c r="R53" s="90">
        <f t="shared" ref="R53" si="46">SUM(R52)</f>
        <v>453000</v>
      </c>
      <c r="S53" s="40"/>
    </row>
    <row r="54" spans="1:19" x14ac:dyDescent="0.2">
      <c r="A54" s="6">
        <v>122</v>
      </c>
      <c r="B54" s="39" t="s">
        <v>57</v>
      </c>
      <c r="C54" s="76"/>
      <c r="D54" s="131"/>
      <c r="E54" s="76"/>
      <c r="F54" s="163"/>
      <c r="G54" s="76"/>
      <c r="H54" s="76"/>
      <c r="I54" s="76"/>
      <c r="J54" s="147"/>
      <c r="K54" s="163"/>
      <c r="L54" s="163"/>
      <c r="M54" s="163"/>
      <c r="N54" s="163"/>
      <c r="O54" s="163"/>
      <c r="P54" s="163"/>
      <c r="Q54" s="163"/>
      <c r="R54" s="163"/>
      <c r="S54" s="42"/>
    </row>
    <row r="55" spans="1:19" s="18" customFormat="1" ht="112.5" customHeight="1" x14ac:dyDescent="0.2">
      <c r="A55" s="36">
        <v>1221</v>
      </c>
      <c r="B55" s="37" t="s">
        <v>14</v>
      </c>
      <c r="C55" s="79">
        <v>400000</v>
      </c>
      <c r="D55" s="133">
        <v>318126.08000000002</v>
      </c>
      <c r="E55" s="80">
        <v>287500</v>
      </c>
      <c r="F55" s="80">
        <v>350000</v>
      </c>
      <c r="G55" s="79">
        <f>F55-H55-I55</f>
        <v>350000</v>
      </c>
      <c r="H55" s="80">
        <v>0</v>
      </c>
      <c r="I55" s="80">
        <v>0</v>
      </c>
      <c r="J55" s="149"/>
      <c r="K55" s="80">
        <v>350000</v>
      </c>
      <c r="L55" s="80">
        <f>M55-K55</f>
        <v>55000</v>
      </c>
      <c r="M55" s="80">
        <v>405000</v>
      </c>
      <c r="N55" s="170">
        <f>O55-M55</f>
        <v>-10000</v>
      </c>
      <c r="O55" s="170">
        <v>395000</v>
      </c>
      <c r="P55" s="170"/>
      <c r="Q55" s="170">
        <v>-10000</v>
      </c>
      <c r="R55" s="170">
        <v>385000</v>
      </c>
      <c r="S55" s="11" t="s">
        <v>24</v>
      </c>
    </row>
    <row r="56" spans="1:19" s="18" customFormat="1" ht="66" customHeight="1" x14ac:dyDescent="0.2">
      <c r="A56" s="36">
        <v>1222</v>
      </c>
      <c r="B56" s="13" t="s">
        <v>53</v>
      </c>
      <c r="C56" s="80" t="s">
        <v>5</v>
      </c>
      <c r="D56" s="133" t="s">
        <v>5</v>
      </c>
      <c r="E56" s="80" t="s">
        <v>5</v>
      </c>
      <c r="F56" s="80" t="s">
        <v>5</v>
      </c>
      <c r="G56" s="80" t="s">
        <v>5</v>
      </c>
      <c r="H56" s="80" t="s">
        <v>5</v>
      </c>
      <c r="I56" s="80" t="s">
        <v>5</v>
      </c>
      <c r="J56" s="149"/>
      <c r="K56" s="80" t="s">
        <v>5</v>
      </c>
      <c r="L56" s="80"/>
      <c r="M56" s="80" t="s">
        <v>5</v>
      </c>
      <c r="N56" s="80"/>
      <c r="O56" s="80" t="s">
        <v>5</v>
      </c>
      <c r="P56" s="80"/>
      <c r="Q56" s="80"/>
      <c r="R56" s="80" t="s">
        <v>5</v>
      </c>
      <c r="S56" s="11" t="s">
        <v>49</v>
      </c>
    </row>
    <row r="57" spans="1:19" x14ac:dyDescent="0.2">
      <c r="A57" s="8" t="s">
        <v>4</v>
      </c>
      <c r="B57" s="9" t="s">
        <v>123</v>
      </c>
      <c r="C57" s="91">
        <f t="shared" ref="C57:J57" si="47">SUM(C55:C56)</f>
        <v>400000</v>
      </c>
      <c r="D57" s="125">
        <f>SUM(D55:D56)</f>
        <v>318126.08000000002</v>
      </c>
      <c r="E57" s="91">
        <f>SUM(E55:E56)</f>
        <v>287500</v>
      </c>
      <c r="F57" s="90">
        <f t="shared" si="47"/>
        <v>350000</v>
      </c>
      <c r="G57" s="90">
        <f t="shared" si="47"/>
        <v>350000</v>
      </c>
      <c r="H57" s="90">
        <f t="shared" si="47"/>
        <v>0</v>
      </c>
      <c r="I57" s="90">
        <f t="shared" si="47"/>
        <v>0</v>
      </c>
      <c r="J57" s="90">
        <f t="shared" si="47"/>
        <v>0</v>
      </c>
      <c r="K57" s="90">
        <f t="shared" ref="K57:O57" si="48">SUM(K55:K56)</f>
        <v>350000</v>
      </c>
      <c r="L57" s="90">
        <f t="shared" si="48"/>
        <v>55000</v>
      </c>
      <c r="M57" s="90">
        <f t="shared" si="48"/>
        <v>405000</v>
      </c>
      <c r="N57" s="90">
        <f t="shared" si="48"/>
        <v>-10000</v>
      </c>
      <c r="O57" s="90">
        <f t="shared" si="48"/>
        <v>395000</v>
      </c>
      <c r="P57" s="90"/>
      <c r="Q57" s="90"/>
      <c r="R57" s="90">
        <f t="shared" ref="R57" si="49">SUM(R55:R56)</f>
        <v>385000</v>
      </c>
      <c r="S57" s="40"/>
    </row>
    <row r="58" spans="1:19" x14ac:dyDescent="0.2">
      <c r="A58" s="6">
        <v>123</v>
      </c>
      <c r="B58" s="39" t="s">
        <v>50</v>
      </c>
      <c r="C58" s="76"/>
      <c r="D58" s="131"/>
      <c r="E58" s="76"/>
      <c r="F58" s="163"/>
      <c r="G58" s="75"/>
      <c r="H58" s="75"/>
      <c r="I58" s="75"/>
      <c r="J58" s="147"/>
      <c r="K58" s="163"/>
      <c r="L58" s="163"/>
      <c r="M58" s="163"/>
      <c r="N58" s="163"/>
      <c r="O58" s="163"/>
      <c r="P58" s="163"/>
      <c r="Q58" s="163"/>
      <c r="R58" s="163"/>
      <c r="S58" s="42"/>
    </row>
    <row r="59" spans="1:19" ht="48" x14ac:dyDescent="0.2">
      <c r="A59" s="31">
        <v>1231</v>
      </c>
      <c r="B59" s="32" t="s">
        <v>13</v>
      </c>
      <c r="C59" s="79">
        <v>76000</v>
      </c>
      <c r="D59" s="130">
        <v>75000</v>
      </c>
      <c r="E59" s="79">
        <v>100000</v>
      </c>
      <c r="F59" s="79">
        <v>80000</v>
      </c>
      <c r="G59" s="79">
        <f>F59-H59-I59</f>
        <v>80000</v>
      </c>
      <c r="H59" s="79">
        <v>0</v>
      </c>
      <c r="I59" s="79">
        <v>0</v>
      </c>
      <c r="J59" s="146"/>
      <c r="K59" s="79">
        <v>80000</v>
      </c>
      <c r="L59" s="80">
        <f>M59-K59</f>
        <v>0</v>
      </c>
      <c r="M59" s="80">
        <v>80000</v>
      </c>
      <c r="N59" s="80">
        <f>O59-M59</f>
        <v>10000</v>
      </c>
      <c r="O59" s="80">
        <v>90000</v>
      </c>
      <c r="P59" s="80"/>
      <c r="Q59" s="80"/>
      <c r="R59" s="80">
        <v>90000</v>
      </c>
      <c r="S59" s="11" t="s">
        <v>59</v>
      </c>
    </row>
    <row r="60" spans="1:19" ht="57" customHeight="1" x14ac:dyDescent="0.2">
      <c r="A60" s="31">
        <v>1232</v>
      </c>
      <c r="B60" s="43" t="s">
        <v>60</v>
      </c>
      <c r="C60" s="79">
        <v>50000</v>
      </c>
      <c r="D60" s="130">
        <v>43000</v>
      </c>
      <c r="E60" s="79">
        <v>50000</v>
      </c>
      <c r="F60" s="79">
        <v>60000</v>
      </c>
      <c r="G60" s="79">
        <f>F60-H60-I60</f>
        <v>60000</v>
      </c>
      <c r="H60" s="79">
        <v>0</v>
      </c>
      <c r="I60" s="79">
        <v>0</v>
      </c>
      <c r="J60" s="146"/>
      <c r="K60" s="79">
        <v>60000</v>
      </c>
      <c r="L60" s="80">
        <f>M60-K60</f>
        <v>3000</v>
      </c>
      <c r="M60" s="79">
        <v>63000</v>
      </c>
      <c r="N60" s="79"/>
      <c r="O60" s="79">
        <v>63000</v>
      </c>
      <c r="P60" s="79"/>
      <c r="Q60" s="79"/>
      <c r="R60" s="79">
        <v>63000</v>
      </c>
      <c r="S60" s="11" t="s">
        <v>69</v>
      </c>
    </row>
    <row r="61" spans="1:19" ht="53.25" customHeight="1" x14ac:dyDescent="0.2">
      <c r="A61" s="31">
        <v>1233</v>
      </c>
      <c r="B61" s="43" t="s">
        <v>61</v>
      </c>
      <c r="C61" s="79">
        <v>570000</v>
      </c>
      <c r="D61" s="130">
        <v>788000</v>
      </c>
      <c r="E61" s="79">
        <v>713421.45</v>
      </c>
      <c r="F61" s="79">
        <v>700000</v>
      </c>
      <c r="G61" s="79">
        <f>F61-H61-I61</f>
        <v>700000</v>
      </c>
      <c r="H61" s="79">
        <v>0</v>
      </c>
      <c r="I61" s="79">
        <v>0</v>
      </c>
      <c r="J61" s="146"/>
      <c r="K61" s="79">
        <v>700000</v>
      </c>
      <c r="L61" s="80">
        <f>M61-K61</f>
        <v>-100000</v>
      </c>
      <c r="M61" s="79">
        <v>600000</v>
      </c>
      <c r="N61" s="79"/>
      <c r="O61" s="79">
        <v>600000</v>
      </c>
      <c r="P61" s="79"/>
      <c r="Q61" s="79">
        <v>168000</v>
      </c>
      <c r="R61" s="79">
        <v>768000</v>
      </c>
      <c r="S61" s="11" t="s">
        <v>62</v>
      </c>
    </row>
    <row r="62" spans="1:19" x14ac:dyDescent="0.2">
      <c r="A62" s="6"/>
      <c r="B62" s="9" t="s">
        <v>124</v>
      </c>
      <c r="C62" s="88">
        <f t="shared" ref="C62:J62" si="50">SUM(C59:C61)</f>
        <v>696000</v>
      </c>
      <c r="D62" s="121">
        <f>SUM(D59:D61)</f>
        <v>906000</v>
      </c>
      <c r="E62" s="88">
        <f>SUM(E59:E61)</f>
        <v>863421.45</v>
      </c>
      <c r="F62" s="89">
        <f t="shared" si="50"/>
        <v>840000</v>
      </c>
      <c r="G62" s="89">
        <f t="shared" si="50"/>
        <v>840000</v>
      </c>
      <c r="H62" s="89">
        <f t="shared" si="50"/>
        <v>0</v>
      </c>
      <c r="I62" s="89">
        <f t="shared" si="50"/>
        <v>0</v>
      </c>
      <c r="J62" s="89">
        <f t="shared" si="50"/>
        <v>0</v>
      </c>
      <c r="K62" s="89">
        <f t="shared" ref="K62:O62" si="51">SUM(K59:K61)</f>
        <v>840000</v>
      </c>
      <c r="L62" s="89">
        <f t="shared" si="51"/>
        <v>-97000</v>
      </c>
      <c r="M62" s="89">
        <f t="shared" si="51"/>
        <v>743000</v>
      </c>
      <c r="N62" s="89">
        <f t="shared" si="51"/>
        <v>10000</v>
      </c>
      <c r="O62" s="89">
        <f t="shared" si="51"/>
        <v>753000</v>
      </c>
      <c r="P62" s="89"/>
      <c r="Q62" s="89"/>
      <c r="R62" s="89">
        <f t="shared" ref="R62" si="52">SUM(R59:R61)</f>
        <v>921000</v>
      </c>
      <c r="S62" s="42"/>
    </row>
    <row r="63" spans="1:19" x14ac:dyDescent="0.2">
      <c r="A63" s="6">
        <v>124</v>
      </c>
      <c r="B63" s="39" t="s">
        <v>54</v>
      </c>
      <c r="C63" s="76"/>
      <c r="D63" s="131"/>
      <c r="E63" s="76"/>
      <c r="F63" s="163"/>
      <c r="G63" s="75"/>
      <c r="H63" s="75"/>
      <c r="I63" s="75"/>
      <c r="J63" s="147"/>
      <c r="K63" s="163"/>
      <c r="L63" s="163"/>
      <c r="M63" s="163"/>
      <c r="N63" s="163"/>
      <c r="O63" s="163"/>
      <c r="P63" s="163"/>
      <c r="Q63" s="163"/>
      <c r="R63" s="163"/>
      <c r="S63" s="42"/>
    </row>
    <row r="64" spans="1:19" ht="77.25" customHeight="1" x14ac:dyDescent="0.2">
      <c r="A64" s="31">
        <v>1241</v>
      </c>
      <c r="B64" s="43" t="s">
        <v>55</v>
      </c>
      <c r="C64" s="79">
        <v>55000</v>
      </c>
      <c r="D64" s="130">
        <v>36787.82</v>
      </c>
      <c r="E64" s="79">
        <v>45171.7</v>
      </c>
      <c r="F64" s="79">
        <v>40000</v>
      </c>
      <c r="G64" s="79">
        <f>F64-H64-I64</f>
        <v>40000</v>
      </c>
      <c r="H64" s="79">
        <v>0</v>
      </c>
      <c r="I64" s="79">
        <v>0</v>
      </c>
      <c r="J64" s="146"/>
      <c r="K64" s="79">
        <v>40000</v>
      </c>
      <c r="L64" s="80">
        <f>M64-K64</f>
        <v>-15000</v>
      </c>
      <c r="M64" s="79">
        <v>25000</v>
      </c>
      <c r="N64" s="171">
        <f>O64-M64</f>
        <v>42500</v>
      </c>
      <c r="O64" s="171">
        <v>67500</v>
      </c>
      <c r="P64" s="171"/>
      <c r="Q64" s="171"/>
      <c r="R64" s="171">
        <v>67500</v>
      </c>
      <c r="S64" s="11" t="s">
        <v>56</v>
      </c>
    </row>
    <row r="65" spans="1:19" x14ac:dyDescent="0.2">
      <c r="A65" s="8" t="s">
        <v>4</v>
      </c>
      <c r="B65" s="9" t="s">
        <v>125</v>
      </c>
      <c r="C65" s="91">
        <f>SUM(C64)</f>
        <v>55000</v>
      </c>
      <c r="D65" s="125">
        <f>SUM(D64)</f>
        <v>36787.82</v>
      </c>
      <c r="E65" s="91">
        <f>SUM(E64)</f>
        <v>45171.7</v>
      </c>
      <c r="F65" s="90">
        <f t="shared" ref="F65:J65" si="53">SUM(F64)</f>
        <v>40000</v>
      </c>
      <c r="G65" s="90">
        <f t="shared" si="53"/>
        <v>40000</v>
      </c>
      <c r="H65" s="90">
        <f t="shared" si="53"/>
        <v>0</v>
      </c>
      <c r="I65" s="90">
        <f t="shared" si="53"/>
        <v>0</v>
      </c>
      <c r="J65" s="90">
        <f t="shared" si="53"/>
        <v>0</v>
      </c>
      <c r="K65" s="90">
        <f t="shared" ref="K65:O65" si="54">SUM(K64)</f>
        <v>40000</v>
      </c>
      <c r="L65" s="90">
        <f t="shared" si="54"/>
        <v>-15000</v>
      </c>
      <c r="M65" s="90">
        <f t="shared" si="54"/>
        <v>25000</v>
      </c>
      <c r="N65" s="90">
        <f t="shared" si="54"/>
        <v>42500</v>
      </c>
      <c r="O65" s="90">
        <f t="shared" si="54"/>
        <v>67500</v>
      </c>
      <c r="P65" s="90"/>
      <c r="Q65" s="90"/>
      <c r="R65" s="90">
        <f t="shared" ref="R65" si="55">SUM(R64)</f>
        <v>67500</v>
      </c>
      <c r="S65" s="40"/>
    </row>
    <row r="66" spans="1:19" x14ac:dyDescent="0.2">
      <c r="A66" s="8" t="s">
        <v>4</v>
      </c>
      <c r="B66" s="10" t="s">
        <v>126</v>
      </c>
      <c r="C66" s="88">
        <f>C53+C57+C62+C65</f>
        <v>1487000</v>
      </c>
      <c r="D66" s="121">
        <f>D53+D57+D62+D65</f>
        <v>1647925.8900000001</v>
      </c>
      <c r="E66" s="88">
        <f>E53+E57+E62+E65</f>
        <v>1589593.15</v>
      </c>
      <c r="F66" s="89">
        <f t="shared" ref="F66:J66" si="56">F53+F57+F62+F65</f>
        <v>1642000</v>
      </c>
      <c r="G66" s="89">
        <f t="shared" si="56"/>
        <v>1642000</v>
      </c>
      <c r="H66" s="89">
        <f t="shared" si="56"/>
        <v>0</v>
      </c>
      <c r="I66" s="89">
        <f t="shared" si="56"/>
        <v>0</v>
      </c>
      <c r="J66" s="89">
        <f t="shared" si="56"/>
        <v>0</v>
      </c>
      <c r="K66" s="89">
        <f t="shared" ref="K66:O66" si="57">K53+K57+K62+K65</f>
        <v>1642000</v>
      </c>
      <c r="L66" s="89">
        <f t="shared" si="57"/>
        <v>-7000</v>
      </c>
      <c r="M66" s="89">
        <f t="shared" si="57"/>
        <v>1635000</v>
      </c>
      <c r="N66" s="89">
        <f t="shared" si="57"/>
        <v>33500</v>
      </c>
      <c r="O66" s="89">
        <f t="shared" si="57"/>
        <v>1668500</v>
      </c>
      <c r="P66" s="89"/>
      <c r="Q66" s="89"/>
      <c r="R66" s="89">
        <f t="shared" ref="R66" si="58">R53+R57+R62+R65</f>
        <v>1826500</v>
      </c>
      <c r="S66" s="8" t="s">
        <v>4</v>
      </c>
    </row>
    <row r="67" spans="1:19" s="30" customFormat="1" x14ac:dyDescent="0.2">
      <c r="A67" s="29" t="s">
        <v>4</v>
      </c>
      <c r="B67" s="47" t="s">
        <v>115</v>
      </c>
      <c r="C67" s="94">
        <f>C49+C66</f>
        <v>32442000</v>
      </c>
      <c r="D67" s="123">
        <f>D49+D66</f>
        <v>31804682.160000004</v>
      </c>
      <c r="E67" s="89">
        <f>E49+E66</f>
        <v>33265347.639999997</v>
      </c>
      <c r="F67" s="89">
        <f t="shared" ref="F67:J67" si="59">F49+F66</f>
        <v>34937000</v>
      </c>
      <c r="G67" s="89">
        <f t="shared" si="59"/>
        <v>33303312.2785074</v>
      </c>
      <c r="H67" s="89">
        <f t="shared" si="59"/>
        <v>409756.09756097558</v>
      </c>
      <c r="I67" s="89">
        <f t="shared" si="59"/>
        <v>1223931.623931624</v>
      </c>
      <c r="J67" s="89">
        <f t="shared" si="59"/>
        <v>0</v>
      </c>
      <c r="K67" s="89">
        <f t="shared" ref="K67:O67" si="60">K49+K66</f>
        <v>34937000</v>
      </c>
      <c r="L67" s="89">
        <f t="shared" si="60"/>
        <v>-65000</v>
      </c>
      <c r="M67" s="89">
        <f t="shared" si="60"/>
        <v>34872000</v>
      </c>
      <c r="N67" s="89">
        <f t="shared" si="60"/>
        <v>-115000.12</v>
      </c>
      <c r="O67" s="89">
        <f t="shared" si="60"/>
        <v>34756999.879999995</v>
      </c>
      <c r="P67" s="89"/>
      <c r="Q67" s="89"/>
      <c r="R67" s="89">
        <f t="shared" ref="R67" si="61">R49+R66</f>
        <v>34914999.879999995</v>
      </c>
      <c r="S67" s="108" t="s">
        <v>4</v>
      </c>
    </row>
    <row r="68" spans="1:19" ht="30" x14ac:dyDescent="0.2">
      <c r="A68" s="4">
        <v>2</v>
      </c>
      <c r="B68" s="25" t="s">
        <v>25</v>
      </c>
      <c r="C68" s="75"/>
      <c r="D68" s="129"/>
      <c r="E68" s="75"/>
      <c r="F68" s="160"/>
      <c r="G68" s="75"/>
      <c r="H68" s="75"/>
      <c r="I68" s="75"/>
      <c r="J68" s="142"/>
      <c r="K68" s="160"/>
      <c r="L68" s="160"/>
      <c r="M68" s="160"/>
      <c r="N68" s="160"/>
      <c r="O68" s="160"/>
      <c r="P68" s="160"/>
      <c r="Q68" s="160"/>
      <c r="R68" s="160"/>
      <c r="S68" s="104" t="s">
        <v>4</v>
      </c>
    </row>
    <row r="69" spans="1:19" x14ac:dyDescent="0.2">
      <c r="A69" s="5">
        <v>21</v>
      </c>
      <c r="B69" s="44" t="s">
        <v>64</v>
      </c>
      <c r="C69" s="75"/>
      <c r="D69" s="129"/>
      <c r="E69" s="75"/>
      <c r="F69" s="160"/>
      <c r="G69" s="75"/>
      <c r="H69" s="75"/>
      <c r="I69" s="75"/>
      <c r="J69" s="142"/>
      <c r="K69" s="160"/>
      <c r="L69" s="160"/>
      <c r="M69" s="160"/>
      <c r="N69" s="160"/>
      <c r="O69" s="160"/>
      <c r="P69" s="160"/>
      <c r="Q69" s="160"/>
      <c r="R69" s="160"/>
      <c r="S69" s="104" t="s">
        <v>4</v>
      </c>
    </row>
    <row r="70" spans="1:19" x14ac:dyDescent="0.2">
      <c r="A70" s="6">
        <v>211</v>
      </c>
      <c r="B70" s="39" t="s">
        <v>67</v>
      </c>
      <c r="C70" s="76"/>
      <c r="D70" s="131"/>
      <c r="E70" s="76"/>
      <c r="F70" s="163"/>
      <c r="G70" s="75"/>
      <c r="H70" s="75"/>
      <c r="I70" s="75"/>
      <c r="J70" s="147"/>
      <c r="K70" s="163"/>
      <c r="L70" s="163"/>
      <c r="M70" s="163"/>
      <c r="N70" s="163"/>
      <c r="O70" s="163"/>
      <c r="P70" s="163"/>
      <c r="Q70" s="163"/>
      <c r="R70" s="163"/>
      <c r="S70" s="42"/>
    </row>
    <row r="71" spans="1:19" ht="48" x14ac:dyDescent="0.2">
      <c r="A71" s="31">
        <v>2111</v>
      </c>
      <c r="B71" s="43" t="s">
        <v>65</v>
      </c>
      <c r="C71" s="79">
        <v>3617077</v>
      </c>
      <c r="D71" s="130">
        <v>2155577.25</v>
      </c>
      <c r="E71" s="79">
        <v>2500000</v>
      </c>
      <c r="F71" s="79">
        <v>3600000</v>
      </c>
      <c r="G71" s="79">
        <f>F71-H71-I71</f>
        <v>3600000</v>
      </c>
      <c r="H71" s="79">
        <v>0</v>
      </c>
      <c r="I71" s="79">
        <v>0</v>
      </c>
      <c r="J71" s="79">
        <f>K71-F71</f>
        <v>-65000</v>
      </c>
      <c r="K71" s="79">
        <v>3535000</v>
      </c>
      <c r="L71" s="80">
        <f>M71-K71</f>
        <v>-353000</v>
      </c>
      <c r="M71" s="79">
        <v>3182000</v>
      </c>
      <c r="N71" s="79"/>
      <c r="O71" s="79">
        <v>3182000</v>
      </c>
      <c r="P71" s="79"/>
      <c r="Q71" s="79"/>
      <c r="R71" s="79">
        <v>3182000</v>
      </c>
      <c r="S71" s="11" t="s">
        <v>66</v>
      </c>
    </row>
    <row r="72" spans="1:19" ht="197.25" customHeight="1" x14ac:dyDescent="0.2">
      <c r="A72" s="31">
        <v>2112</v>
      </c>
      <c r="B72" s="43" t="s">
        <v>87</v>
      </c>
      <c r="C72" s="79">
        <v>3445000</v>
      </c>
      <c r="D72" s="130">
        <v>2982879.96</v>
      </c>
      <c r="E72" s="79">
        <v>3421450</v>
      </c>
      <c r="F72" s="79">
        <f>2300000+5830+20890</f>
        <v>2326720</v>
      </c>
      <c r="G72" s="79">
        <f>F72-H72-I72</f>
        <v>2326720</v>
      </c>
      <c r="H72" s="79">
        <v>0</v>
      </c>
      <c r="I72" s="79">
        <v>0</v>
      </c>
      <c r="J72" s="146"/>
      <c r="K72" s="79">
        <f>2300000+5830+20890</f>
        <v>2326720</v>
      </c>
      <c r="L72" s="80">
        <f>M72-K72</f>
        <v>-50000</v>
      </c>
      <c r="M72" s="79">
        <v>2276720</v>
      </c>
      <c r="N72" s="79"/>
      <c r="O72" s="79">
        <v>2276720</v>
      </c>
      <c r="P72" s="79"/>
      <c r="Q72" s="79"/>
      <c r="R72" s="79">
        <v>2276720</v>
      </c>
      <c r="S72" s="11" t="s">
        <v>86</v>
      </c>
    </row>
    <row r="73" spans="1:19" x14ac:dyDescent="0.2">
      <c r="A73" s="8" t="s">
        <v>4</v>
      </c>
      <c r="B73" s="9" t="s">
        <v>127</v>
      </c>
      <c r="C73" s="91">
        <f t="shared" ref="C73:J73" si="62">SUM(C71:C72)</f>
        <v>7062077</v>
      </c>
      <c r="D73" s="125">
        <f>SUM(D71:D72)</f>
        <v>5138457.21</v>
      </c>
      <c r="E73" s="91">
        <f>SUM(E71:E72)</f>
        <v>5921450</v>
      </c>
      <c r="F73" s="90">
        <f t="shared" si="62"/>
        <v>5926720</v>
      </c>
      <c r="G73" s="90">
        <f t="shared" si="62"/>
        <v>5926720</v>
      </c>
      <c r="H73" s="90">
        <f t="shared" si="62"/>
        <v>0</v>
      </c>
      <c r="I73" s="90">
        <f t="shared" si="62"/>
        <v>0</v>
      </c>
      <c r="J73" s="90">
        <f t="shared" si="62"/>
        <v>-65000</v>
      </c>
      <c r="K73" s="90">
        <f t="shared" ref="K73:O73" si="63">SUM(K71:K72)</f>
        <v>5861720</v>
      </c>
      <c r="L73" s="90">
        <f t="shared" si="63"/>
        <v>-403000</v>
      </c>
      <c r="M73" s="90">
        <f t="shared" si="63"/>
        <v>5458720</v>
      </c>
      <c r="N73" s="90"/>
      <c r="O73" s="90">
        <f t="shared" si="63"/>
        <v>5458720</v>
      </c>
      <c r="P73" s="90"/>
      <c r="Q73" s="90"/>
      <c r="R73" s="90">
        <f t="shared" ref="R73" si="64">SUM(R71:R72)</f>
        <v>5458720</v>
      </c>
      <c r="S73" s="40"/>
    </row>
    <row r="74" spans="1:19" x14ac:dyDescent="0.2">
      <c r="A74" s="6">
        <v>212</v>
      </c>
      <c r="B74" s="39" t="s">
        <v>83</v>
      </c>
      <c r="C74" s="76"/>
      <c r="D74" s="131"/>
      <c r="E74" s="76"/>
      <c r="F74" s="163"/>
      <c r="G74" s="75"/>
      <c r="H74" s="75"/>
      <c r="I74" s="75"/>
      <c r="J74" s="147"/>
      <c r="K74" s="163"/>
      <c r="L74" s="163"/>
      <c r="M74" s="163"/>
      <c r="N74" s="163"/>
      <c r="O74" s="163"/>
      <c r="P74" s="163"/>
      <c r="Q74" s="163"/>
      <c r="R74" s="163"/>
      <c r="S74" s="42"/>
    </row>
    <row r="75" spans="1:19" ht="60" x14ac:dyDescent="0.2">
      <c r="A75" s="31">
        <v>2121</v>
      </c>
      <c r="B75" s="43" t="s">
        <v>84</v>
      </c>
      <c r="C75" s="79">
        <v>12000</v>
      </c>
      <c r="D75" s="130">
        <v>0</v>
      </c>
      <c r="E75" s="79">
        <v>51000</v>
      </c>
      <c r="F75" s="79">
        <v>40000</v>
      </c>
      <c r="G75" s="79">
        <f>F75-H75-I75</f>
        <v>40000</v>
      </c>
      <c r="H75" s="79">
        <v>0</v>
      </c>
      <c r="I75" s="79">
        <v>0</v>
      </c>
      <c r="J75" s="79">
        <f>K75-F75</f>
        <v>65000</v>
      </c>
      <c r="K75" s="79">
        <v>105000</v>
      </c>
      <c r="L75" s="80">
        <f>M75-K75</f>
        <v>20000</v>
      </c>
      <c r="M75" s="79">
        <v>125000</v>
      </c>
      <c r="N75" s="79"/>
      <c r="O75" s="79">
        <v>125000</v>
      </c>
      <c r="P75" s="79"/>
      <c r="Q75" s="79"/>
      <c r="R75" s="79">
        <v>125000</v>
      </c>
      <c r="S75" s="42" t="s">
        <v>85</v>
      </c>
    </row>
    <row r="76" spans="1:19" x14ac:dyDescent="0.2">
      <c r="A76" s="8" t="s">
        <v>4</v>
      </c>
      <c r="B76" s="9" t="s">
        <v>128</v>
      </c>
      <c r="C76" s="91">
        <f>SUM(C75)</f>
        <v>12000</v>
      </c>
      <c r="D76" s="125">
        <f>SUM(D75)</f>
        <v>0</v>
      </c>
      <c r="E76" s="91">
        <f>SUM(E75)</f>
        <v>51000</v>
      </c>
      <c r="F76" s="90">
        <f t="shared" ref="F76:J76" si="65">SUM(F75)</f>
        <v>40000</v>
      </c>
      <c r="G76" s="90">
        <f t="shared" si="65"/>
        <v>40000</v>
      </c>
      <c r="H76" s="90">
        <f t="shared" si="65"/>
        <v>0</v>
      </c>
      <c r="I76" s="90">
        <f t="shared" si="65"/>
        <v>0</v>
      </c>
      <c r="J76" s="90">
        <f t="shared" si="65"/>
        <v>65000</v>
      </c>
      <c r="K76" s="90">
        <f t="shared" ref="K76:O76" si="66">SUM(K75)</f>
        <v>105000</v>
      </c>
      <c r="L76" s="90">
        <f t="shared" si="66"/>
        <v>20000</v>
      </c>
      <c r="M76" s="90">
        <f t="shared" si="66"/>
        <v>125000</v>
      </c>
      <c r="N76" s="90"/>
      <c r="O76" s="90">
        <f t="shared" si="66"/>
        <v>125000</v>
      </c>
      <c r="P76" s="90"/>
      <c r="Q76" s="90"/>
      <c r="R76" s="90">
        <f t="shared" ref="R76" si="67">SUM(R75)</f>
        <v>125000</v>
      </c>
      <c r="S76" s="40"/>
    </row>
    <row r="77" spans="1:19" x14ac:dyDescent="0.2">
      <c r="A77" s="8" t="s">
        <v>4</v>
      </c>
      <c r="B77" s="10" t="s">
        <v>116</v>
      </c>
      <c r="C77" s="88">
        <f>C73+C76</f>
        <v>7074077</v>
      </c>
      <c r="D77" s="121">
        <f>D73+D76</f>
        <v>5138457.21</v>
      </c>
      <c r="E77" s="88">
        <f>E73+E76</f>
        <v>5972450</v>
      </c>
      <c r="F77" s="89">
        <f t="shared" ref="F77:J77" si="68">F73+F76</f>
        <v>5966720</v>
      </c>
      <c r="G77" s="89">
        <f t="shared" si="68"/>
        <v>5966720</v>
      </c>
      <c r="H77" s="89">
        <f t="shared" si="68"/>
        <v>0</v>
      </c>
      <c r="I77" s="89">
        <f t="shared" si="68"/>
        <v>0</v>
      </c>
      <c r="J77" s="89">
        <f t="shared" si="68"/>
        <v>0</v>
      </c>
      <c r="K77" s="89">
        <f t="shared" ref="K77:O77" si="69">K73+K76</f>
        <v>5966720</v>
      </c>
      <c r="L77" s="89">
        <f t="shared" si="69"/>
        <v>-383000</v>
      </c>
      <c r="M77" s="89">
        <f t="shared" si="69"/>
        <v>5583720</v>
      </c>
      <c r="N77" s="89"/>
      <c r="O77" s="89">
        <f t="shared" si="69"/>
        <v>5583720</v>
      </c>
      <c r="P77" s="89"/>
      <c r="Q77" s="89"/>
      <c r="R77" s="89">
        <f t="shared" ref="R77" si="70">R73+R76</f>
        <v>5583720</v>
      </c>
      <c r="S77" s="8" t="s">
        <v>4</v>
      </c>
    </row>
    <row r="78" spans="1:19" ht="30.75" customHeight="1" x14ac:dyDescent="0.2">
      <c r="A78" s="16">
        <v>22</v>
      </c>
      <c r="B78" s="52" t="s">
        <v>68</v>
      </c>
      <c r="C78" s="82"/>
      <c r="D78" s="134"/>
      <c r="E78" s="82"/>
      <c r="F78" s="164"/>
      <c r="G78" s="82"/>
      <c r="H78" s="82"/>
      <c r="I78" s="82"/>
      <c r="J78" s="150"/>
      <c r="K78" s="164"/>
      <c r="L78" s="164"/>
      <c r="M78" s="164"/>
      <c r="N78" s="164"/>
      <c r="O78" s="164"/>
      <c r="P78" s="164"/>
      <c r="Q78" s="164"/>
      <c r="R78" s="164"/>
      <c r="S78" s="114" t="s">
        <v>4</v>
      </c>
    </row>
    <row r="79" spans="1:19" x14ac:dyDescent="0.2">
      <c r="A79" s="6">
        <v>221</v>
      </c>
      <c r="B79" s="39" t="s">
        <v>144</v>
      </c>
      <c r="C79" s="75"/>
      <c r="D79" s="129"/>
      <c r="E79" s="75"/>
      <c r="F79" s="160"/>
      <c r="G79" s="75"/>
      <c r="H79" s="75"/>
      <c r="I79" s="75"/>
      <c r="J79" s="142"/>
      <c r="K79" s="160"/>
      <c r="L79" s="160"/>
      <c r="M79" s="160"/>
      <c r="N79" s="160"/>
      <c r="O79" s="160"/>
      <c r="P79" s="160"/>
      <c r="Q79" s="160"/>
      <c r="R79" s="160"/>
      <c r="S79" s="104" t="s">
        <v>4</v>
      </c>
    </row>
    <row r="80" spans="1:19" ht="60" x14ac:dyDescent="0.2">
      <c r="A80" s="7">
        <v>2211</v>
      </c>
      <c r="B80" s="13" t="s">
        <v>73</v>
      </c>
      <c r="C80" s="79">
        <v>290000</v>
      </c>
      <c r="D80" s="130">
        <v>363572.24</v>
      </c>
      <c r="E80" s="79">
        <v>523412.89</v>
      </c>
      <c r="F80" s="79">
        <v>280000</v>
      </c>
      <c r="G80" s="79">
        <f>F80-H80-I80</f>
        <v>280000</v>
      </c>
      <c r="H80" s="79">
        <v>0</v>
      </c>
      <c r="I80" s="79">
        <v>0</v>
      </c>
      <c r="J80" s="146"/>
      <c r="K80" s="79">
        <v>280000</v>
      </c>
      <c r="L80" s="80">
        <f>M80-K80</f>
        <v>0</v>
      </c>
      <c r="M80" s="79">
        <v>280000</v>
      </c>
      <c r="N80" s="79"/>
      <c r="O80" s="79">
        <v>280000</v>
      </c>
      <c r="P80" s="79">
        <f>-5000
+130000</f>
        <v>125000</v>
      </c>
      <c r="Q80" s="79"/>
      <c r="R80" s="79">
        <v>405000</v>
      </c>
      <c r="S80" s="13" t="s">
        <v>71</v>
      </c>
    </row>
    <row r="81" spans="1:19" ht="70.5" customHeight="1" x14ac:dyDescent="0.2">
      <c r="A81" s="7">
        <v>2212</v>
      </c>
      <c r="B81" s="13" t="s">
        <v>72</v>
      </c>
      <c r="C81" s="79">
        <v>786000</v>
      </c>
      <c r="D81" s="130">
        <v>584243.18999999994</v>
      </c>
      <c r="E81" s="79">
        <v>664422.17000000004</v>
      </c>
      <c r="F81" s="79">
        <v>370000</v>
      </c>
      <c r="G81" s="79">
        <f>F81-H81-I81</f>
        <v>370000</v>
      </c>
      <c r="H81" s="79">
        <v>0</v>
      </c>
      <c r="I81" s="79">
        <v>0</v>
      </c>
      <c r="J81" s="79">
        <f>K81-F81</f>
        <v>100000</v>
      </c>
      <c r="K81" s="79">
        <v>470000</v>
      </c>
      <c r="L81" s="80">
        <f>M81-K81</f>
        <v>0</v>
      </c>
      <c r="M81" s="79">
        <v>470000</v>
      </c>
      <c r="N81" s="79"/>
      <c r="O81" s="79">
        <v>470000</v>
      </c>
      <c r="P81" s="79">
        <v>5000</v>
      </c>
      <c r="Q81" s="79"/>
      <c r="R81" s="79">
        <v>475000</v>
      </c>
      <c r="S81" s="13" t="s">
        <v>26</v>
      </c>
    </row>
    <row r="82" spans="1:19" x14ac:dyDescent="0.2">
      <c r="A82" s="8" t="s">
        <v>4</v>
      </c>
      <c r="B82" s="9" t="s">
        <v>129</v>
      </c>
      <c r="C82" s="91">
        <f t="shared" ref="C82:J82" si="71">SUM(C80:C81)</f>
        <v>1076000</v>
      </c>
      <c r="D82" s="125">
        <f>SUM(D80:D81)</f>
        <v>947815.42999999993</v>
      </c>
      <c r="E82" s="91">
        <f>SUM(E80:E81)</f>
        <v>1187835.06</v>
      </c>
      <c r="F82" s="90">
        <f t="shared" si="71"/>
        <v>650000</v>
      </c>
      <c r="G82" s="90">
        <f t="shared" si="71"/>
        <v>650000</v>
      </c>
      <c r="H82" s="90">
        <f t="shared" si="71"/>
        <v>0</v>
      </c>
      <c r="I82" s="90">
        <f t="shared" si="71"/>
        <v>0</v>
      </c>
      <c r="J82" s="90">
        <f t="shared" si="71"/>
        <v>100000</v>
      </c>
      <c r="K82" s="90">
        <f t="shared" ref="K82:O82" si="72">SUM(K80:K81)</f>
        <v>750000</v>
      </c>
      <c r="L82" s="90">
        <f t="shared" si="72"/>
        <v>0</v>
      </c>
      <c r="M82" s="90">
        <f t="shared" si="72"/>
        <v>750000</v>
      </c>
      <c r="N82" s="90"/>
      <c r="O82" s="90">
        <f t="shared" si="72"/>
        <v>750000</v>
      </c>
      <c r="P82" s="79"/>
      <c r="Q82" s="79"/>
      <c r="R82" s="90">
        <f t="shared" ref="R82" si="73">SUM(R80:R81)</f>
        <v>880000</v>
      </c>
      <c r="S82" s="40"/>
    </row>
    <row r="83" spans="1:19" x14ac:dyDescent="0.2">
      <c r="A83" s="6">
        <v>222</v>
      </c>
      <c r="B83" s="39" t="s">
        <v>74</v>
      </c>
      <c r="C83" s="75"/>
      <c r="D83" s="129"/>
      <c r="E83" s="75"/>
      <c r="F83" s="160"/>
      <c r="G83" s="75"/>
      <c r="H83" s="75"/>
      <c r="I83" s="75"/>
      <c r="J83" s="142"/>
      <c r="K83" s="160"/>
      <c r="L83" s="160"/>
      <c r="M83" s="160"/>
      <c r="N83" s="160"/>
      <c r="O83" s="160"/>
      <c r="P83" s="79"/>
      <c r="Q83" s="79"/>
      <c r="R83" s="160"/>
      <c r="S83" s="104" t="s">
        <v>4</v>
      </c>
    </row>
    <row r="84" spans="1:19" ht="68.25" customHeight="1" x14ac:dyDescent="0.2">
      <c r="A84" s="7">
        <v>2221</v>
      </c>
      <c r="B84" s="13" t="s">
        <v>20</v>
      </c>
      <c r="C84" s="79">
        <v>2528000</v>
      </c>
      <c r="D84" s="130">
        <v>2151622.1800000002</v>
      </c>
      <c r="E84" s="79">
        <v>2179719.4300000002</v>
      </c>
      <c r="F84" s="79">
        <v>2400000</v>
      </c>
      <c r="G84" s="79">
        <f>F84-H84-I84</f>
        <v>2400000</v>
      </c>
      <c r="H84" s="79">
        <v>0</v>
      </c>
      <c r="I84" s="79">
        <v>0</v>
      </c>
      <c r="J84" s="79">
        <f>K84-F84</f>
        <v>-100000</v>
      </c>
      <c r="K84" s="79">
        <v>2300000</v>
      </c>
      <c r="L84" s="80">
        <f>M84-K84</f>
        <v>0</v>
      </c>
      <c r="M84" s="79">
        <v>2300000</v>
      </c>
      <c r="N84" s="79"/>
      <c r="O84" s="79">
        <v>2300000</v>
      </c>
      <c r="P84" s="79">
        <v>-130000</v>
      </c>
      <c r="Q84" s="79"/>
      <c r="R84" s="79">
        <v>2170000</v>
      </c>
      <c r="S84" s="13" t="s">
        <v>81</v>
      </c>
    </row>
    <row r="85" spans="1:19" x14ac:dyDescent="0.2">
      <c r="A85" s="8" t="s">
        <v>4</v>
      </c>
      <c r="B85" s="9" t="s">
        <v>130</v>
      </c>
      <c r="C85" s="88">
        <f>SUM(C84)</f>
        <v>2528000</v>
      </c>
      <c r="D85" s="121">
        <f>SUM(D84)</f>
        <v>2151622.1800000002</v>
      </c>
      <c r="E85" s="88">
        <f>SUM(E84)</f>
        <v>2179719.4300000002</v>
      </c>
      <c r="F85" s="89">
        <f t="shared" ref="F85:J85" si="74">SUM(F84)</f>
        <v>2400000</v>
      </c>
      <c r="G85" s="89">
        <f t="shared" si="74"/>
        <v>2400000</v>
      </c>
      <c r="H85" s="89">
        <f t="shared" si="74"/>
        <v>0</v>
      </c>
      <c r="I85" s="89">
        <f t="shared" si="74"/>
        <v>0</v>
      </c>
      <c r="J85" s="89">
        <f t="shared" si="74"/>
        <v>-100000</v>
      </c>
      <c r="K85" s="89">
        <f t="shared" ref="K85:O85" si="75">SUM(K84)</f>
        <v>2300000</v>
      </c>
      <c r="L85" s="89">
        <f t="shared" si="75"/>
        <v>0</v>
      </c>
      <c r="M85" s="89">
        <f t="shared" si="75"/>
        <v>2300000</v>
      </c>
      <c r="N85" s="89"/>
      <c r="O85" s="89">
        <f t="shared" si="75"/>
        <v>2300000</v>
      </c>
      <c r="P85" s="89"/>
      <c r="Q85" s="89"/>
      <c r="R85" s="89">
        <f t="shared" ref="R85" si="76">SUM(R84)</f>
        <v>2170000</v>
      </c>
      <c r="S85" s="8" t="s">
        <v>4</v>
      </c>
    </row>
    <row r="86" spans="1:19" x14ac:dyDescent="0.2">
      <c r="A86" s="8" t="s">
        <v>4</v>
      </c>
      <c r="B86" s="9" t="s">
        <v>117</v>
      </c>
      <c r="C86" s="88">
        <f>C82+C85</f>
        <v>3604000</v>
      </c>
      <c r="D86" s="121">
        <f>D82+D85</f>
        <v>3099437.6100000003</v>
      </c>
      <c r="E86" s="88">
        <f>E82+E85</f>
        <v>3367554.49</v>
      </c>
      <c r="F86" s="89">
        <f t="shared" ref="F86:J86" si="77">F82+F85</f>
        <v>3050000</v>
      </c>
      <c r="G86" s="89">
        <f t="shared" si="77"/>
        <v>3050000</v>
      </c>
      <c r="H86" s="89">
        <f t="shared" si="77"/>
        <v>0</v>
      </c>
      <c r="I86" s="89">
        <f t="shared" si="77"/>
        <v>0</v>
      </c>
      <c r="J86" s="89">
        <f t="shared" si="77"/>
        <v>0</v>
      </c>
      <c r="K86" s="89">
        <f t="shared" ref="K86:O86" si="78">K82+K85</f>
        <v>3050000</v>
      </c>
      <c r="L86" s="89">
        <f t="shared" si="78"/>
        <v>0</v>
      </c>
      <c r="M86" s="89">
        <f t="shared" si="78"/>
        <v>3050000</v>
      </c>
      <c r="N86" s="89"/>
      <c r="O86" s="89">
        <f t="shared" si="78"/>
        <v>3050000</v>
      </c>
      <c r="P86" s="89"/>
      <c r="Q86" s="89"/>
      <c r="R86" s="89">
        <f t="shared" ref="R86" si="79">R82+R85</f>
        <v>3050000</v>
      </c>
      <c r="S86" s="8" t="s">
        <v>4</v>
      </c>
    </row>
    <row r="87" spans="1:19" ht="25.5" x14ac:dyDescent="0.2">
      <c r="A87" s="5">
        <v>23</v>
      </c>
      <c r="B87" s="44" t="s">
        <v>80</v>
      </c>
      <c r="C87" s="75"/>
      <c r="D87" s="129"/>
      <c r="E87" s="75"/>
      <c r="F87" s="160"/>
      <c r="G87" s="75"/>
      <c r="H87" s="75"/>
      <c r="I87" s="75"/>
      <c r="J87" s="142"/>
      <c r="K87" s="160"/>
      <c r="L87" s="160"/>
      <c r="M87" s="160"/>
      <c r="N87" s="160"/>
      <c r="O87" s="160"/>
      <c r="P87" s="160"/>
      <c r="Q87" s="160"/>
      <c r="R87" s="160"/>
      <c r="S87" s="104" t="s">
        <v>4</v>
      </c>
    </row>
    <row r="88" spans="1:19" x14ac:dyDescent="0.2">
      <c r="A88" s="6">
        <v>231</v>
      </c>
      <c r="B88" s="53" t="s">
        <v>75</v>
      </c>
      <c r="C88" s="75"/>
      <c r="D88" s="129"/>
      <c r="E88" s="75"/>
      <c r="F88" s="160"/>
      <c r="G88" s="75"/>
      <c r="H88" s="75"/>
      <c r="I88" s="75"/>
      <c r="J88" s="142"/>
      <c r="K88" s="160"/>
      <c r="L88" s="160"/>
      <c r="M88" s="160"/>
      <c r="N88" s="160"/>
      <c r="O88" s="160"/>
      <c r="P88" s="160"/>
      <c r="Q88" s="160"/>
      <c r="R88" s="160"/>
      <c r="S88" s="104" t="s">
        <v>4</v>
      </c>
    </row>
    <row r="89" spans="1:19" ht="71.25" customHeight="1" x14ac:dyDescent="0.2">
      <c r="A89" s="7">
        <v>2311</v>
      </c>
      <c r="B89" s="11" t="s">
        <v>76</v>
      </c>
      <c r="C89" s="79">
        <v>13000</v>
      </c>
      <c r="D89" s="130">
        <v>7830.24</v>
      </c>
      <c r="E89" s="79">
        <v>19858.86</v>
      </c>
      <c r="F89" s="79">
        <v>25000</v>
      </c>
      <c r="G89" s="79">
        <f>F89-H89-I89</f>
        <v>25000</v>
      </c>
      <c r="H89" s="79">
        <v>0</v>
      </c>
      <c r="I89" s="79">
        <v>0</v>
      </c>
      <c r="J89" s="79">
        <f>K89-F89</f>
        <v>35000</v>
      </c>
      <c r="K89" s="79">
        <v>60000</v>
      </c>
      <c r="L89" s="80">
        <f>M89-K89</f>
        <v>50000</v>
      </c>
      <c r="M89" s="79">
        <f>80000+15000+15000</f>
        <v>110000</v>
      </c>
      <c r="N89" s="79"/>
      <c r="O89" s="79">
        <f>80000+15000+15000</f>
        <v>110000</v>
      </c>
      <c r="P89" s="79"/>
      <c r="Q89" s="79"/>
      <c r="R89" s="79">
        <f>80000+15000+15000</f>
        <v>110000</v>
      </c>
      <c r="S89" s="13" t="s">
        <v>77</v>
      </c>
    </row>
    <row r="90" spans="1:19" ht="24" x14ac:dyDescent="0.2">
      <c r="A90" s="31">
        <v>2312</v>
      </c>
      <c r="B90" s="43" t="s">
        <v>79</v>
      </c>
      <c r="C90" s="79">
        <v>190000</v>
      </c>
      <c r="D90" s="130">
        <v>27572.1</v>
      </c>
      <c r="E90" s="79">
        <v>299989.98</v>
      </c>
      <c r="F90" s="79">
        <v>20000</v>
      </c>
      <c r="G90" s="79">
        <f>F90-H90-I90</f>
        <v>20000</v>
      </c>
      <c r="H90" s="79">
        <v>0</v>
      </c>
      <c r="I90" s="79">
        <v>0</v>
      </c>
      <c r="J90" s="146"/>
      <c r="K90" s="79">
        <v>20000</v>
      </c>
      <c r="L90" s="80">
        <f>M90-K90</f>
        <v>0</v>
      </c>
      <c r="M90" s="79">
        <v>20000</v>
      </c>
      <c r="N90" s="79"/>
      <c r="O90" s="79">
        <v>20000</v>
      </c>
      <c r="P90" s="79"/>
      <c r="Q90" s="79"/>
      <c r="R90" s="79">
        <v>20000</v>
      </c>
      <c r="S90" s="11" t="s">
        <v>156</v>
      </c>
    </row>
    <row r="91" spans="1:19" x14ac:dyDescent="0.2">
      <c r="A91" s="8" t="s">
        <v>4</v>
      </c>
      <c r="B91" s="9" t="s">
        <v>132</v>
      </c>
      <c r="C91" s="88">
        <f t="shared" ref="C91:J91" si="80">SUM(C89:C90)</f>
        <v>203000</v>
      </c>
      <c r="D91" s="121">
        <f>SUM(D89:D90)</f>
        <v>35402.339999999997</v>
      </c>
      <c r="E91" s="88">
        <f>SUM(E89:E90)</f>
        <v>319848.83999999997</v>
      </c>
      <c r="F91" s="89">
        <f t="shared" si="80"/>
        <v>45000</v>
      </c>
      <c r="G91" s="89">
        <f t="shared" si="80"/>
        <v>45000</v>
      </c>
      <c r="H91" s="89">
        <f t="shared" si="80"/>
        <v>0</v>
      </c>
      <c r="I91" s="89">
        <f t="shared" si="80"/>
        <v>0</v>
      </c>
      <c r="J91" s="89">
        <f t="shared" si="80"/>
        <v>35000</v>
      </c>
      <c r="K91" s="89">
        <f t="shared" ref="K91:O91" si="81">SUM(K89:K90)</f>
        <v>80000</v>
      </c>
      <c r="L91" s="89">
        <f t="shared" si="81"/>
        <v>50000</v>
      </c>
      <c r="M91" s="89">
        <f t="shared" si="81"/>
        <v>130000</v>
      </c>
      <c r="N91" s="89"/>
      <c r="O91" s="89">
        <f t="shared" si="81"/>
        <v>130000</v>
      </c>
      <c r="P91" s="89"/>
      <c r="Q91" s="89"/>
      <c r="R91" s="89">
        <f t="shared" ref="R91" si="82">SUM(R89:R90)</f>
        <v>130000</v>
      </c>
      <c r="S91" s="8" t="s">
        <v>4</v>
      </c>
    </row>
    <row r="92" spans="1:19" x14ac:dyDescent="0.2">
      <c r="A92" s="45" t="s">
        <v>16</v>
      </c>
      <c r="B92" s="39" t="s">
        <v>82</v>
      </c>
      <c r="C92" s="75"/>
      <c r="D92" s="129"/>
      <c r="E92" s="75"/>
      <c r="F92" s="160"/>
      <c r="G92" s="75"/>
      <c r="H92" s="75"/>
      <c r="I92" s="75"/>
      <c r="J92" s="142"/>
      <c r="K92" s="160"/>
      <c r="L92" s="160"/>
      <c r="M92" s="160"/>
      <c r="N92" s="160"/>
      <c r="O92" s="160"/>
      <c r="P92" s="160"/>
      <c r="Q92" s="160"/>
      <c r="R92" s="160"/>
      <c r="S92" s="104" t="s">
        <v>4</v>
      </c>
    </row>
    <row r="93" spans="1:19" ht="55.5" customHeight="1" x14ac:dyDescent="0.2">
      <c r="A93" s="31">
        <v>2321</v>
      </c>
      <c r="B93" s="32" t="s">
        <v>15</v>
      </c>
      <c r="C93" s="79">
        <v>96000</v>
      </c>
      <c r="D93" s="130">
        <v>75000</v>
      </c>
      <c r="E93" s="79">
        <v>75000</v>
      </c>
      <c r="F93" s="79">
        <v>85000</v>
      </c>
      <c r="G93" s="79">
        <f>F93-H93-I93</f>
        <v>85000</v>
      </c>
      <c r="H93" s="79">
        <v>0</v>
      </c>
      <c r="I93" s="79">
        <v>0</v>
      </c>
      <c r="J93" s="79">
        <f>K93-F93</f>
        <v>-35000</v>
      </c>
      <c r="K93" s="79">
        <v>50000</v>
      </c>
      <c r="L93" s="80">
        <f>M93-K93</f>
        <v>35000</v>
      </c>
      <c r="M93" s="79">
        <v>85000</v>
      </c>
      <c r="N93" s="79"/>
      <c r="O93" s="79">
        <v>85000</v>
      </c>
      <c r="P93" s="79"/>
      <c r="Q93" s="79"/>
      <c r="R93" s="79">
        <v>85000</v>
      </c>
      <c r="S93" s="13" t="s">
        <v>78</v>
      </c>
    </row>
    <row r="94" spans="1:19" ht="63.75" customHeight="1" x14ac:dyDescent="0.2">
      <c r="A94" s="31">
        <v>2322</v>
      </c>
      <c r="B94" s="32" t="s">
        <v>17</v>
      </c>
      <c r="C94" s="79">
        <v>71000</v>
      </c>
      <c r="D94" s="130">
        <v>50000</v>
      </c>
      <c r="E94" s="79">
        <v>45000</v>
      </c>
      <c r="F94" s="79">
        <v>50000</v>
      </c>
      <c r="G94" s="79">
        <f>F94-H94-I94</f>
        <v>50000</v>
      </c>
      <c r="H94" s="79">
        <v>0</v>
      </c>
      <c r="I94" s="79">
        <v>0</v>
      </c>
      <c r="J94" s="79"/>
      <c r="K94" s="79">
        <v>50000</v>
      </c>
      <c r="L94" s="80">
        <f>M94-K94</f>
        <v>10000</v>
      </c>
      <c r="M94" s="79">
        <v>60000</v>
      </c>
      <c r="N94" s="79"/>
      <c r="O94" s="79">
        <v>60000</v>
      </c>
      <c r="P94" s="79"/>
      <c r="Q94" s="79"/>
      <c r="R94" s="79">
        <v>60000</v>
      </c>
      <c r="S94" s="11" t="s">
        <v>30</v>
      </c>
    </row>
    <row r="95" spans="1:19" x14ac:dyDescent="0.2">
      <c r="A95" s="8" t="s">
        <v>4</v>
      </c>
      <c r="B95" s="9" t="s">
        <v>131</v>
      </c>
      <c r="C95" s="88">
        <f t="shared" ref="C95:J95" si="83">SUM(C93:C94)</f>
        <v>167000</v>
      </c>
      <c r="D95" s="121">
        <f>SUM(D93:D94)</f>
        <v>125000</v>
      </c>
      <c r="E95" s="88">
        <f>SUM(E93:E94)</f>
        <v>120000</v>
      </c>
      <c r="F95" s="89">
        <f t="shared" si="83"/>
        <v>135000</v>
      </c>
      <c r="G95" s="89">
        <f t="shared" si="83"/>
        <v>135000</v>
      </c>
      <c r="H95" s="89">
        <f t="shared" si="83"/>
        <v>0</v>
      </c>
      <c r="I95" s="89">
        <f t="shared" si="83"/>
        <v>0</v>
      </c>
      <c r="J95" s="89">
        <f t="shared" si="83"/>
        <v>-35000</v>
      </c>
      <c r="K95" s="89">
        <f t="shared" ref="K95:O95" si="84">SUM(K93:K94)</f>
        <v>100000</v>
      </c>
      <c r="L95" s="89">
        <f t="shared" si="84"/>
        <v>45000</v>
      </c>
      <c r="M95" s="89">
        <f t="shared" si="84"/>
        <v>145000</v>
      </c>
      <c r="N95" s="89"/>
      <c r="O95" s="89">
        <f t="shared" si="84"/>
        <v>145000</v>
      </c>
      <c r="P95" s="89"/>
      <c r="Q95" s="89"/>
      <c r="R95" s="89">
        <f t="shared" ref="R95" si="85">SUM(R93:R94)</f>
        <v>145000</v>
      </c>
      <c r="S95" s="8" t="s">
        <v>4</v>
      </c>
    </row>
    <row r="96" spans="1:19" x14ac:dyDescent="0.2">
      <c r="A96" s="6">
        <v>233</v>
      </c>
      <c r="B96" s="51" t="s">
        <v>88</v>
      </c>
      <c r="C96" s="75"/>
      <c r="D96" s="129"/>
      <c r="E96" s="75"/>
      <c r="F96" s="160"/>
      <c r="G96" s="75"/>
      <c r="H96" s="75"/>
      <c r="I96" s="75"/>
      <c r="J96" s="142"/>
      <c r="K96" s="160"/>
      <c r="L96" s="160"/>
      <c r="M96" s="160"/>
      <c r="N96" s="160"/>
      <c r="O96" s="160"/>
      <c r="P96" s="160"/>
      <c r="Q96" s="160"/>
      <c r="R96" s="160"/>
      <c r="S96" s="11"/>
    </row>
    <row r="97" spans="1:19" ht="78" customHeight="1" x14ac:dyDescent="0.2">
      <c r="A97" s="31">
        <v>2331</v>
      </c>
      <c r="B97" s="43" t="s">
        <v>91</v>
      </c>
      <c r="C97" s="79">
        <v>54000</v>
      </c>
      <c r="D97" s="133">
        <v>44921.75</v>
      </c>
      <c r="E97" s="80">
        <v>38885.93</v>
      </c>
      <c r="F97" s="80">
        <v>45000</v>
      </c>
      <c r="G97" s="79">
        <f>F97-H97-I97</f>
        <v>45000</v>
      </c>
      <c r="H97" s="80">
        <v>0</v>
      </c>
      <c r="I97" s="80">
        <v>0</v>
      </c>
      <c r="J97" s="149"/>
      <c r="K97" s="80">
        <v>45000</v>
      </c>
      <c r="L97" s="80">
        <f>M97-K97</f>
        <v>62000</v>
      </c>
      <c r="M97" s="80">
        <v>107000</v>
      </c>
      <c r="N97" s="80"/>
      <c r="O97" s="80">
        <v>107000</v>
      </c>
      <c r="P97" s="80"/>
      <c r="Q97" s="80"/>
      <c r="R97" s="80">
        <v>107000</v>
      </c>
      <c r="S97" s="11" t="s">
        <v>92</v>
      </c>
    </row>
    <row r="98" spans="1:19" x14ac:dyDescent="0.2">
      <c r="A98" s="8" t="s">
        <v>4</v>
      </c>
      <c r="B98" s="9" t="s">
        <v>134</v>
      </c>
      <c r="C98" s="88">
        <f t="shared" ref="C98:J98" si="86">SUM(C97)</f>
        <v>54000</v>
      </c>
      <c r="D98" s="121">
        <f>SUM(D97)</f>
        <v>44921.75</v>
      </c>
      <c r="E98" s="88">
        <f>SUM(E97)</f>
        <v>38885.93</v>
      </c>
      <c r="F98" s="89">
        <f t="shared" si="86"/>
        <v>45000</v>
      </c>
      <c r="G98" s="89">
        <f t="shared" si="86"/>
        <v>45000</v>
      </c>
      <c r="H98" s="89">
        <f t="shared" si="86"/>
        <v>0</v>
      </c>
      <c r="I98" s="89">
        <f t="shared" si="86"/>
        <v>0</v>
      </c>
      <c r="J98" s="89">
        <f t="shared" si="86"/>
        <v>0</v>
      </c>
      <c r="K98" s="89">
        <f t="shared" ref="K98:O98" si="87">SUM(K97)</f>
        <v>45000</v>
      </c>
      <c r="L98" s="89">
        <f t="shared" si="87"/>
        <v>62000</v>
      </c>
      <c r="M98" s="89">
        <f t="shared" si="87"/>
        <v>107000</v>
      </c>
      <c r="N98" s="89"/>
      <c r="O98" s="89">
        <f t="shared" si="87"/>
        <v>107000</v>
      </c>
      <c r="P98" s="89"/>
      <c r="Q98" s="89"/>
      <c r="R98" s="89">
        <f t="shared" ref="R98" si="88">SUM(R97)</f>
        <v>107000</v>
      </c>
      <c r="S98" s="11"/>
    </row>
    <row r="99" spans="1:19" x14ac:dyDescent="0.2">
      <c r="A99" s="6">
        <v>234</v>
      </c>
      <c r="B99" s="39" t="s">
        <v>70</v>
      </c>
      <c r="C99" s="75"/>
      <c r="D99" s="129"/>
      <c r="E99" s="75"/>
      <c r="F99" s="160"/>
      <c r="G99" s="75"/>
      <c r="H99" s="75"/>
      <c r="I99" s="75"/>
      <c r="J99" s="142"/>
      <c r="K99" s="160"/>
      <c r="L99" s="160"/>
      <c r="M99" s="160"/>
      <c r="N99" s="160"/>
      <c r="O99" s="160"/>
      <c r="P99" s="160"/>
      <c r="Q99" s="160"/>
      <c r="R99" s="160"/>
      <c r="S99" s="104" t="s">
        <v>4</v>
      </c>
    </row>
    <row r="100" spans="1:19" ht="24" x14ac:dyDescent="0.2">
      <c r="A100" s="7">
        <v>2341</v>
      </c>
      <c r="B100" s="13" t="s">
        <v>27</v>
      </c>
      <c r="C100" s="79">
        <v>1000</v>
      </c>
      <c r="D100" s="133">
        <v>250</v>
      </c>
      <c r="E100" s="80">
        <v>0</v>
      </c>
      <c r="F100" s="80">
        <v>1000</v>
      </c>
      <c r="G100" s="79">
        <f>F100-H100-I100</f>
        <v>1000</v>
      </c>
      <c r="H100" s="80"/>
      <c r="I100" s="80"/>
      <c r="J100" s="149"/>
      <c r="K100" s="80">
        <v>1000</v>
      </c>
      <c r="L100" s="80">
        <f>M100-K100</f>
        <v>0</v>
      </c>
      <c r="M100" s="80">
        <v>1000</v>
      </c>
      <c r="N100" s="80"/>
      <c r="O100" s="80">
        <v>1000</v>
      </c>
      <c r="P100" s="80"/>
      <c r="Q100" s="80"/>
      <c r="R100" s="80">
        <v>1000</v>
      </c>
      <c r="S100" s="104" t="s">
        <v>28</v>
      </c>
    </row>
    <row r="101" spans="1:19" ht="96" x14ac:dyDescent="0.2">
      <c r="A101" s="38">
        <v>2342</v>
      </c>
      <c r="B101" s="54" t="s">
        <v>89</v>
      </c>
      <c r="C101" s="79">
        <v>40000</v>
      </c>
      <c r="D101" s="133">
        <v>51500</v>
      </c>
      <c r="E101" s="80">
        <v>24250</v>
      </c>
      <c r="F101" s="80">
        <v>50000</v>
      </c>
      <c r="G101" s="79">
        <f>F101-H101-I101</f>
        <v>50000</v>
      </c>
      <c r="H101" s="80">
        <v>0</v>
      </c>
      <c r="I101" s="80">
        <v>0</v>
      </c>
      <c r="J101" s="80">
        <v>101000</v>
      </c>
      <c r="K101" s="80">
        <f>F101+J101</f>
        <v>151000</v>
      </c>
      <c r="L101" s="80">
        <f>M101-K101</f>
        <v>0</v>
      </c>
      <c r="M101" s="80">
        <v>151000</v>
      </c>
      <c r="N101" s="172">
        <f>O101-M101</f>
        <v>50000</v>
      </c>
      <c r="O101" s="170">
        <v>201000</v>
      </c>
      <c r="P101" s="170"/>
      <c r="Q101" s="170">
        <v>-75000</v>
      </c>
      <c r="R101" s="170">
        <f>O101+Q101</f>
        <v>126000</v>
      </c>
      <c r="S101" s="3" t="s">
        <v>90</v>
      </c>
    </row>
    <row r="102" spans="1:19" x14ac:dyDescent="0.2">
      <c r="A102" s="31"/>
      <c r="B102" s="10" t="s">
        <v>135</v>
      </c>
      <c r="C102" s="95">
        <f t="shared" ref="C102:J102" si="89">SUM(C100:C101)</f>
        <v>41000</v>
      </c>
      <c r="D102" s="120">
        <f>SUM(D100:D101)</f>
        <v>51750</v>
      </c>
      <c r="E102" s="95">
        <f>SUM(E100:E101)</f>
        <v>24250</v>
      </c>
      <c r="F102" s="165">
        <f t="shared" si="89"/>
        <v>51000</v>
      </c>
      <c r="G102" s="165">
        <f t="shared" si="89"/>
        <v>51000</v>
      </c>
      <c r="H102" s="165">
        <f t="shared" si="89"/>
        <v>0</v>
      </c>
      <c r="I102" s="165">
        <f t="shared" si="89"/>
        <v>0</v>
      </c>
      <c r="J102" s="165">
        <f t="shared" si="89"/>
        <v>101000</v>
      </c>
      <c r="K102" s="165">
        <f t="shared" ref="K102:O102" si="90">SUM(K100:K101)</f>
        <v>152000</v>
      </c>
      <c r="L102" s="165">
        <f t="shared" si="90"/>
        <v>0</v>
      </c>
      <c r="M102" s="165">
        <f t="shared" si="90"/>
        <v>152000</v>
      </c>
      <c r="N102" s="165">
        <f t="shared" si="90"/>
        <v>50000</v>
      </c>
      <c r="O102" s="165">
        <f t="shared" si="90"/>
        <v>202000</v>
      </c>
      <c r="P102" s="165"/>
      <c r="Q102" s="165"/>
      <c r="R102" s="165">
        <f t="shared" ref="R102" si="91">SUM(R100:R101)</f>
        <v>127000</v>
      </c>
      <c r="S102" s="114"/>
    </row>
    <row r="103" spans="1:19" x14ac:dyDescent="0.2">
      <c r="A103" s="15">
        <v>235</v>
      </c>
      <c r="B103" s="55" t="s">
        <v>0</v>
      </c>
      <c r="C103" s="82"/>
      <c r="D103" s="134"/>
      <c r="E103" s="82"/>
      <c r="F103" s="164"/>
      <c r="G103" s="82"/>
      <c r="H103" s="82"/>
      <c r="I103" s="82"/>
      <c r="J103" s="150"/>
      <c r="K103" s="164"/>
      <c r="L103" s="164"/>
      <c r="M103" s="164"/>
      <c r="N103" s="164"/>
      <c r="O103" s="164"/>
      <c r="P103" s="164"/>
      <c r="Q103" s="164"/>
      <c r="R103" s="164"/>
      <c r="S103" s="115"/>
    </row>
    <row r="104" spans="1:19" ht="36" x14ac:dyDescent="0.2">
      <c r="A104" s="34">
        <v>2351</v>
      </c>
      <c r="B104" s="43" t="s">
        <v>94</v>
      </c>
      <c r="C104" s="102">
        <v>11000</v>
      </c>
      <c r="D104" s="135">
        <v>4295</v>
      </c>
      <c r="E104" s="83">
        <v>2000</v>
      </c>
      <c r="F104" s="83">
        <v>8000</v>
      </c>
      <c r="G104" s="79">
        <f>F104-H104-I104</f>
        <v>8000</v>
      </c>
      <c r="H104" s="83">
        <v>0</v>
      </c>
      <c r="I104" s="83">
        <v>0</v>
      </c>
      <c r="J104" s="152"/>
      <c r="K104" s="83">
        <v>8000</v>
      </c>
      <c r="L104" s="80">
        <f>M104-K104</f>
        <v>0</v>
      </c>
      <c r="M104" s="83">
        <v>8000</v>
      </c>
      <c r="N104" s="83"/>
      <c r="O104" s="83">
        <v>8000</v>
      </c>
      <c r="P104" s="83"/>
      <c r="Q104" s="83"/>
      <c r="R104" s="83">
        <v>8000</v>
      </c>
      <c r="S104" s="115" t="s">
        <v>133</v>
      </c>
    </row>
    <row r="105" spans="1:19" x14ac:dyDescent="0.2">
      <c r="A105" s="31"/>
      <c r="B105" s="10" t="s">
        <v>136</v>
      </c>
      <c r="C105" s="95">
        <f>SUM(C104)</f>
        <v>11000</v>
      </c>
      <c r="D105" s="120">
        <f>SUM(D104)</f>
        <v>4295</v>
      </c>
      <c r="E105" s="95">
        <f>SUM(E104)</f>
        <v>2000</v>
      </c>
      <c r="F105" s="165">
        <f t="shared" ref="F105" si="92">SUM(F104)</f>
        <v>8000</v>
      </c>
      <c r="G105" s="95">
        <f>SUM(G104)</f>
        <v>8000</v>
      </c>
      <c r="H105" s="95">
        <f>SUM(H104)</f>
        <v>0</v>
      </c>
      <c r="I105" s="95">
        <f>SUM(I104)</f>
        <v>0</v>
      </c>
      <c r="J105" s="151"/>
      <c r="K105" s="165">
        <f t="shared" ref="K105:O105" si="93">SUM(K104)</f>
        <v>8000</v>
      </c>
      <c r="L105" s="165">
        <f t="shared" si="93"/>
        <v>0</v>
      </c>
      <c r="M105" s="165">
        <f t="shared" si="93"/>
        <v>8000</v>
      </c>
      <c r="N105" s="165"/>
      <c r="O105" s="165">
        <f t="shared" si="93"/>
        <v>8000</v>
      </c>
      <c r="P105" s="165"/>
      <c r="Q105" s="165"/>
      <c r="R105" s="165">
        <f t="shared" ref="R105" si="94">SUM(R104)</f>
        <v>8000</v>
      </c>
      <c r="S105" s="114"/>
    </row>
    <row r="106" spans="1:19" x14ac:dyDescent="0.2">
      <c r="A106" s="8" t="s">
        <v>4</v>
      </c>
      <c r="B106" s="9" t="s">
        <v>137</v>
      </c>
      <c r="C106" s="88">
        <f>C91+C95+C98+C102+C105</f>
        <v>476000</v>
      </c>
      <c r="D106" s="121">
        <f>D91+D95+D98+D102+D105</f>
        <v>261369.09</v>
      </c>
      <c r="E106" s="88">
        <f>E91+E95+E98+E102+E105</f>
        <v>504984.76999999996</v>
      </c>
      <c r="F106" s="89">
        <f t="shared" ref="F106:J106" si="95">F91+F95+F98+F102+F105</f>
        <v>284000</v>
      </c>
      <c r="G106" s="89">
        <f t="shared" si="95"/>
        <v>284000</v>
      </c>
      <c r="H106" s="89">
        <f t="shared" si="95"/>
        <v>0</v>
      </c>
      <c r="I106" s="89">
        <f t="shared" si="95"/>
        <v>0</v>
      </c>
      <c r="J106" s="89">
        <f t="shared" si="95"/>
        <v>101000</v>
      </c>
      <c r="K106" s="89">
        <f t="shared" ref="K106:O106" si="96">K91+K95+K98+K102+K105</f>
        <v>385000</v>
      </c>
      <c r="L106" s="89">
        <f t="shared" si="96"/>
        <v>157000</v>
      </c>
      <c r="M106" s="89">
        <f t="shared" si="96"/>
        <v>542000</v>
      </c>
      <c r="N106" s="89">
        <f t="shared" si="96"/>
        <v>50000</v>
      </c>
      <c r="O106" s="89">
        <f t="shared" si="96"/>
        <v>592000</v>
      </c>
      <c r="P106" s="89"/>
      <c r="Q106" s="89"/>
      <c r="R106" s="89">
        <f t="shared" ref="R106" si="97">R91+R95+R98+R102+R105</f>
        <v>517000</v>
      </c>
      <c r="S106" s="8" t="s">
        <v>4</v>
      </c>
    </row>
    <row r="107" spans="1:19" x14ac:dyDescent="0.2">
      <c r="A107" s="8"/>
      <c r="B107" s="47" t="s">
        <v>119</v>
      </c>
      <c r="C107" s="88">
        <f>C77+C86+C106</f>
        <v>11154077</v>
      </c>
      <c r="D107" s="121">
        <f>D77+D86+D106</f>
        <v>8499263.9100000001</v>
      </c>
      <c r="E107" s="88">
        <f>E77+E86+E106</f>
        <v>9844989.2599999998</v>
      </c>
      <c r="F107" s="89">
        <f t="shared" ref="F107:J107" si="98">F77+F86+F106</f>
        <v>9300720</v>
      </c>
      <c r="G107" s="89">
        <f t="shared" si="98"/>
        <v>9300720</v>
      </c>
      <c r="H107" s="89">
        <f t="shared" si="98"/>
        <v>0</v>
      </c>
      <c r="I107" s="89">
        <f t="shared" si="98"/>
        <v>0</v>
      </c>
      <c r="J107" s="89">
        <f t="shared" si="98"/>
        <v>101000</v>
      </c>
      <c r="K107" s="89">
        <f>K77+K86+K106</f>
        <v>9401720</v>
      </c>
      <c r="L107" s="89">
        <f t="shared" ref="L107:O107" si="99">L77+L86+L106</f>
        <v>-226000</v>
      </c>
      <c r="M107" s="89">
        <f t="shared" si="99"/>
        <v>9175720</v>
      </c>
      <c r="N107" s="89">
        <f t="shared" si="99"/>
        <v>50000</v>
      </c>
      <c r="O107" s="89">
        <f t="shared" si="99"/>
        <v>9225720</v>
      </c>
      <c r="P107" s="89"/>
      <c r="Q107" s="89"/>
      <c r="R107" s="89">
        <f t="shared" ref="R107" si="100">R77+R86+R106</f>
        <v>9150720</v>
      </c>
      <c r="S107" s="8"/>
    </row>
    <row r="108" spans="1:19" ht="30" x14ac:dyDescent="0.2">
      <c r="A108" s="23">
        <v>3</v>
      </c>
      <c r="B108" s="25" t="s">
        <v>48</v>
      </c>
      <c r="C108" s="75"/>
      <c r="D108" s="129"/>
      <c r="E108" s="75"/>
      <c r="F108" s="160"/>
      <c r="G108" s="75"/>
      <c r="H108" s="75"/>
      <c r="I108" s="75"/>
      <c r="J108" s="142"/>
      <c r="K108" s="160"/>
      <c r="L108" s="160"/>
      <c r="M108" s="160"/>
      <c r="N108" s="160"/>
      <c r="O108" s="160"/>
      <c r="P108" s="160"/>
      <c r="Q108" s="160"/>
      <c r="R108" s="160"/>
      <c r="S108" s="104" t="s">
        <v>4</v>
      </c>
    </row>
    <row r="109" spans="1:19" ht="25.5" x14ac:dyDescent="0.2">
      <c r="A109" s="5">
        <v>31</v>
      </c>
      <c r="B109" s="48" t="s">
        <v>32</v>
      </c>
      <c r="C109" s="75"/>
      <c r="D109" s="129"/>
      <c r="E109" s="75"/>
      <c r="F109" s="160"/>
      <c r="G109" s="75"/>
      <c r="H109" s="75"/>
      <c r="I109" s="75"/>
      <c r="J109" s="142"/>
      <c r="K109" s="160"/>
      <c r="L109" s="160"/>
      <c r="M109" s="160"/>
      <c r="N109" s="160"/>
      <c r="O109" s="160"/>
      <c r="P109" s="160"/>
      <c r="Q109" s="160"/>
      <c r="R109" s="160"/>
      <c r="S109" s="104" t="s">
        <v>4</v>
      </c>
    </row>
    <row r="110" spans="1:19" x14ac:dyDescent="0.2">
      <c r="A110" s="6">
        <v>311</v>
      </c>
      <c r="B110" s="39" t="s">
        <v>111</v>
      </c>
      <c r="C110" s="75"/>
      <c r="D110" s="129"/>
      <c r="E110" s="75"/>
      <c r="F110" s="160"/>
      <c r="G110" s="75"/>
      <c r="H110" s="75"/>
      <c r="I110" s="75"/>
      <c r="J110" s="142"/>
      <c r="K110" s="160"/>
      <c r="L110" s="160"/>
      <c r="M110" s="160"/>
      <c r="N110" s="160"/>
      <c r="O110" s="160"/>
      <c r="P110" s="160"/>
      <c r="Q110" s="160"/>
      <c r="R110" s="160"/>
      <c r="S110" s="104" t="s">
        <v>4</v>
      </c>
    </row>
    <row r="111" spans="1:19" ht="63.75" customHeight="1" x14ac:dyDescent="0.2">
      <c r="A111" s="7">
        <v>3111</v>
      </c>
      <c r="B111" s="13" t="s">
        <v>111</v>
      </c>
      <c r="C111" s="79">
        <v>703097</v>
      </c>
      <c r="D111" s="133">
        <v>228861.1</v>
      </c>
      <c r="E111" s="80">
        <v>252656.41</v>
      </c>
      <c r="F111" s="80">
        <v>330000</v>
      </c>
      <c r="G111" s="80">
        <f>F111-H111-I111</f>
        <v>247056.76254180603</v>
      </c>
      <c r="H111" s="80">
        <f>F111*$H$136</f>
        <v>36676.409698996657</v>
      </c>
      <c r="I111" s="80">
        <f>F111*$I$136</f>
        <v>46266.827759197324</v>
      </c>
      <c r="J111" s="149"/>
      <c r="K111" s="80">
        <v>330000</v>
      </c>
      <c r="L111" s="80">
        <f>M111-K111</f>
        <v>-230000</v>
      </c>
      <c r="M111" s="80">
        <v>100000</v>
      </c>
      <c r="N111" s="170">
        <f>O111-M111</f>
        <v>60000</v>
      </c>
      <c r="O111" s="170">
        <v>160000</v>
      </c>
      <c r="P111" s="170"/>
      <c r="Q111" s="170"/>
      <c r="R111" s="170">
        <v>160000</v>
      </c>
      <c r="S111" s="11" t="s">
        <v>33</v>
      </c>
    </row>
    <row r="112" spans="1:19" x14ac:dyDescent="0.2">
      <c r="A112" s="8" t="s">
        <v>4</v>
      </c>
      <c r="B112" s="10" t="s">
        <v>138</v>
      </c>
      <c r="C112" s="88">
        <f t="shared" ref="C112:J112" si="101">SUM(C111)</f>
        <v>703097</v>
      </c>
      <c r="D112" s="121">
        <f>SUM(D111)</f>
        <v>228861.1</v>
      </c>
      <c r="E112" s="88">
        <f>SUM(E111)</f>
        <v>252656.41</v>
      </c>
      <c r="F112" s="89">
        <f t="shared" si="101"/>
        <v>330000</v>
      </c>
      <c r="G112" s="89">
        <f t="shared" si="101"/>
        <v>247056.76254180603</v>
      </c>
      <c r="H112" s="89">
        <f t="shared" si="101"/>
        <v>36676.409698996657</v>
      </c>
      <c r="I112" s="89">
        <f t="shared" si="101"/>
        <v>46266.827759197324</v>
      </c>
      <c r="J112" s="89">
        <f t="shared" si="101"/>
        <v>0</v>
      </c>
      <c r="K112" s="89">
        <f t="shared" ref="K112:O112" si="102">SUM(K111)</f>
        <v>330000</v>
      </c>
      <c r="L112" s="89">
        <f t="shared" si="102"/>
        <v>-230000</v>
      </c>
      <c r="M112" s="89">
        <f t="shared" si="102"/>
        <v>100000</v>
      </c>
      <c r="N112" s="89">
        <f>SUM(N111)</f>
        <v>60000</v>
      </c>
      <c r="O112" s="89">
        <f t="shared" si="102"/>
        <v>160000</v>
      </c>
      <c r="P112" s="89"/>
      <c r="Q112" s="89"/>
      <c r="R112" s="89">
        <f t="shared" ref="R112" si="103">SUM(R111)</f>
        <v>160000</v>
      </c>
      <c r="S112" s="8" t="s">
        <v>4</v>
      </c>
    </row>
    <row r="113" spans="1:19" x14ac:dyDescent="0.2">
      <c r="A113" s="6">
        <v>312</v>
      </c>
      <c r="B113" s="39" t="s">
        <v>19</v>
      </c>
      <c r="C113" s="75"/>
      <c r="D113" s="129"/>
      <c r="E113" s="75"/>
      <c r="F113" s="160"/>
      <c r="G113" s="75"/>
      <c r="H113" s="75"/>
      <c r="I113" s="75"/>
      <c r="J113" s="142"/>
      <c r="K113" s="160"/>
      <c r="L113" s="160"/>
      <c r="M113" s="160"/>
      <c r="N113" s="160"/>
      <c r="O113" s="160"/>
      <c r="P113" s="160"/>
      <c r="Q113" s="160"/>
      <c r="R113" s="160"/>
      <c r="S113" s="104" t="s">
        <v>4</v>
      </c>
    </row>
    <row r="114" spans="1:19" ht="54" customHeight="1" x14ac:dyDescent="0.2">
      <c r="A114" s="31">
        <v>3121</v>
      </c>
      <c r="B114" s="32" t="s">
        <v>19</v>
      </c>
      <c r="C114" s="79">
        <v>850000</v>
      </c>
      <c r="D114" s="133">
        <v>763757.82</v>
      </c>
      <c r="E114" s="80">
        <v>419558.63</v>
      </c>
      <c r="F114" s="80">
        <v>700000</v>
      </c>
      <c r="G114" s="80">
        <f>F114-H114-I114</f>
        <v>524059.79933110368</v>
      </c>
      <c r="H114" s="80">
        <f>F114*$H$136</f>
        <v>77798.44481605351</v>
      </c>
      <c r="I114" s="80">
        <f>F114*$I$136</f>
        <v>98141.755852842805</v>
      </c>
      <c r="J114" s="149"/>
      <c r="K114" s="80">
        <v>700000</v>
      </c>
      <c r="L114" s="80">
        <f>M114-K114</f>
        <v>-50000</v>
      </c>
      <c r="M114" s="80">
        <v>650000</v>
      </c>
      <c r="N114" s="80">
        <f>O114-M114</f>
        <v>-50000</v>
      </c>
      <c r="O114" s="80">
        <v>600000</v>
      </c>
      <c r="P114" s="80"/>
      <c r="Q114" s="80"/>
      <c r="R114" s="80">
        <v>600000</v>
      </c>
      <c r="S114" s="11" t="s">
        <v>93</v>
      </c>
    </row>
    <row r="115" spans="1:19" x14ac:dyDescent="0.2">
      <c r="A115" s="8" t="s">
        <v>4</v>
      </c>
      <c r="B115" s="10" t="s">
        <v>139</v>
      </c>
      <c r="C115" s="88">
        <f t="shared" ref="C115:J115" si="104">SUM(C114)</f>
        <v>850000</v>
      </c>
      <c r="D115" s="121">
        <f>SUM(D114)</f>
        <v>763757.82</v>
      </c>
      <c r="E115" s="88">
        <f>SUM(E114)</f>
        <v>419558.63</v>
      </c>
      <c r="F115" s="89">
        <f t="shared" si="104"/>
        <v>700000</v>
      </c>
      <c r="G115" s="89">
        <f t="shared" si="104"/>
        <v>524059.79933110368</v>
      </c>
      <c r="H115" s="89">
        <f t="shared" si="104"/>
        <v>77798.44481605351</v>
      </c>
      <c r="I115" s="89">
        <f t="shared" si="104"/>
        <v>98141.755852842805</v>
      </c>
      <c r="J115" s="89">
        <f t="shared" si="104"/>
        <v>0</v>
      </c>
      <c r="K115" s="89">
        <f t="shared" ref="K115:O115" si="105">SUM(K114)</f>
        <v>700000</v>
      </c>
      <c r="L115" s="89">
        <f t="shared" si="105"/>
        <v>-50000</v>
      </c>
      <c r="M115" s="89">
        <f t="shared" si="105"/>
        <v>650000</v>
      </c>
      <c r="N115" s="89">
        <f t="shared" si="105"/>
        <v>-50000</v>
      </c>
      <c r="O115" s="89">
        <f t="shared" si="105"/>
        <v>600000</v>
      </c>
      <c r="P115" s="89"/>
      <c r="Q115" s="89"/>
      <c r="R115" s="89">
        <f t="shared" ref="R115" si="106">SUM(R114)</f>
        <v>600000</v>
      </c>
      <c r="S115" s="8" t="s">
        <v>4</v>
      </c>
    </row>
    <row r="116" spans="1:19" x14ac:dyDescent="0.2">
      <c r="A116" s="6">
        <v>313</v>
      </c>
      <c r="B116" s="39" t="s">
        <v>112</v>
      </c>
      <c r="C116" s="75"/>
      <c r="D116" s="129"/>
      <c r="E116" s="75"/>
      <c r="F116" s="160"/>
      <c r="G116" s="75"/>
      <c r="H116" s="75"/>
      <c r="I116" s="75"/>
      <c r="J116" s="142"/>
      <c r="K116" s="160"/>
      <c r="L116" s="160"/>
      <c r="M116" s="160"/>
      <c r="N116" s="160"/>
      <c r="O116" s="160"/>
      <c r="P116" s="160"/>
      <c r="Q116" s="160"/>
      <c r="R116" s="160"/>
      <c r="S116" s="104" t="s">
        <v>4</v>
      </c>
    </row>
    <row r="117" spans="1:19" ht="57.75" customHeight="1" x14ac:dyDescent="0.2">
      <c r="A117" s="31">
        <v>3131</v>
      </c>
      <c r="B117" s="43" t="s">
        <v>112</v>
      </c>
      <c r="C117" s="79">
        <v>800000</v>
      </c>
      <c r="D117" s="133">
        <v>640000</v>
      </c>
      <c r="E117" s="80">
        <v>515000</v>
      </c>
      <c r="F117" s="80">
        <v>700000</v>
      </c>
      <c r="G117" s="80">
        <f>F117-H117-I117</f>
        <v>524059.79933110368</v>
      </c>
      <c r="H117" s="80">
        <f>F117*$H$136</f>
        <v>77798.44481605351</v>
      </c>
      <c r="I117" s="80">
        <f>F117*$I$136</f>
        <v>98141.755852842805</v>
      </c>
      <c r="J117" s="149"/>
      <c r="K117" s="80">
        <v>700000</v>
      </c>
      <c r="L117" s="80">
        <f>M117-K117</f>
        <v>0</v>
      </c>
      <c r="M117" s="80">
        <v>700000</v>
      </c>
      <c r="N117" s="80"/>
      <c r="O117" s="80">
        <v>700000</v>
      </c>
      <c r="P117" s="80"/>
      <c r="Q117" s="80"/>
      <c r="R117" s="80">
        <v>700000</v>
      </c>
      <c r="S117" s="11" t="s">
        <v>34</v>
      </c>
    </row>
    <row r="118" spans="1:19" x14ac:dyDescent="0.2">
      <c r="A118" s="8" t="s">
        <v>4</v>
      </c>
      <c r="B118" s="10" t="s">
        <v>140</v>
      </c>
      <c r="C118" s="88">
        <f t="shared" ref="C118:J118" si="107">SUM(C117)</f>
        <v>800000</v>
      </c>
      <c r="D118" s="121">
        <f>SUM(D117)</f>
        <v>640000</v>
      </c>
      <c r="E118" s="88">
        <f>SUM(E117)</f>
        <v>515000</v>
      </c>
      <c r="F118" s="89">
        <f t="shared" si="107"/>
        <v>700000</v>
      </c>
      <c r="G118" s="89">
        <f t="shared" si="107"/>
        <v>524059.79933110368</v>
      </c>
      <c r="H118" s="89">
        <f t="shared" si="107"/>
        <v>77798.44481605351</v>
      </c>
      <c r="I118" s="89">
        <f t="shared" si="107"/>
        <v>98141.755852842805</v>
      </c>
      <c r="J118" s="89">
        <f t="shared" si="107"/>
        <v>0</v>
      </c>
      <c r="K118" s="89">
        <f t="shared" ref="K118:O118" si="108">SUM(K117)</f>
        <v>700000</v>
      </c>
      <c r="L118" s="89">
        <f t="shared" si="108"/>
        <v>0</v>
      </c>
      <c r="M118" s="89">
        <f t="shared" si="108"/>
        <v>700000</v>
      </c>
      <c r="N118" s="89"/>
      <c r="O118" s="89">
        <f t="shared" si="108"/>
        <v>700000</v>
      </c>
      <c r="P118" s="89"/>
      <c r="Q118" s="89"/>
      <c r="R118" s="89">
        <f t="shared" ref="R118" si="109">SUM(R117)</f>
        <v>700000</v>
      </c>
      <c r="S118" s="8" t="s">
        <v>4</v>
      </c>
    </row>
    <row r="119" spans="1:19" x14ac:dyDescent="0.2">
      <c r="A119" s="6">
        <v>314</v>
      </c>
      <c r="B119" s="39" t="s">
        <v>141</v>
      </c>
      <c r="C119" s="75"/>
      <c r="D119" s="129"/>
      <c r="E119" s="75"/>
      <c r="F119" s="160"/>
      <c r="G119" s="75"/>
      <c r="H119" s="75"/>
      <c r="I119" s="75"/>
      <c r="J119" s="142"/>
      <c r="K119" s="160"/>
      <c r="L119" s="160"/>
      <c r="M119" s="160"/>
      <c r="N119" s="160"/>
      <c r="O119" s="160"/>
      <c r="P119" s="160"/>
      <c r="Q119" s="160"/>
      <c r="R119" s="160"/>
      <c r="S119" s="104" t="s">
        <v>4</v>
      </c>
    </row>
    <row r="120" spans="1:19" ht="36" x14ac:dyDescent="0.2">
      <c r="A120" s="31">
        <v>3141</v>
      </c>
      <c r="B120" s="43" t="s">
        <v>141</v>
      </c>
      <c r="C120" s="79">
        <v>1400000</v>
      </c>
      <c r="D120" s="133">
        <v>1253900.5900000001</v>
      </c>
      <c r="E120" s="80">
        <v>894119.5</v>
      </c>
      <c r="F120" s="80">
        <v>1100000</v>
      </c>
      <c r="G120" s="80">
        <f>F120-H120-I120</f>
        <v>823522.54180602008</v>
      </c>
      <c r="H120" s="80">
        <f>F120*$H$136</f>
        <v>122254.69899665551</v>
      </c>
      <c r="I120" s="80">
        <f>F120*$I$136</f>
        <v>154222.75919732443</v>
      </c>
      <c r="J120" s="149"/>
      <c r="K120" s="80">
        <v>1100000</v>
      </c>
      <c r="L120" s="80">
        <f>M120-K120</f>
        <v>-110000</v>
      </c>
      <c r="M120" s="80">
        <v>990000</v>
      </c>
      <c r="N120" s="80">
        <f>O120-M120</f>
        <v>55000</v>
      </c>
      <c r="O120" s="80">
        <v>1045000</v>
      </c>
      <c r="P120" s="80"/>
      <c r="Q120" s="80">
        <v>-83000</v>
      </c>
      <c r="R120" s="80">
        <f>1045000+Q120</f>
        <v>962000</v>
      </c>
      <c r="S120" s="11" t="s">
        <v>146</v>
      </c>
    </row>
    <row r="121" spans="1:19" x14ac:dyDescent="0.2">
      <c r="A121" s="8" t="s">
        <v>4</v>
      </c>
      <c r="B121" s="10" t="s">
        <v>142</v>
      </c>
      <c r="C121" s="88">
        <f t="shared" ref="C121:J121" si="110">SUM(C120)</f>
        <v>1400000</v>
      </c>
      <c r="D121" s="121">
        <f>SUM(D120)</f>
        <v>1253900.5900000001</v>
      </c>
      <c r="E121" s="88">
        <f>SUM(E120)</f>
        <v>894119.5</v>
      </c>
      <c r="F121" s="89">
        <f t="shared" si="110"/>
        <v>1100000</v>
      </c>
      <c r="G121" s="89">
        <f t="shared" si="110"/>
        <v>823522.54180602008</v>
      </c>
      <c r="H121" s="89">
        <f t="shared" si="110"/>
        <v>122254.69899665551</v>
      </c>
      <c r="I121" s="89">
        <f t="shared" si="110"/>
        <v>154222.75919732443</v>
      </c>
      <c r="J121" s="89">
        <f t="shared" si="110"/>
        <v>0</v>
      </c>
      <c r="K121" s="89">
        <f t="shared" ref="K121:O121" si="111">SUM(K120)</f>
        <v>1100000</v>
      </c>
      <c r="L121" s="89">
        <f t="shared" si="111"/>
        <v>-110000</v>
      </c>
      <c r="M121" s="89">
        <f t="shared" si="111"/>
        <v>990000</v>
      </c>
      <c r="N121" s="89">
        <f t="shared" si="111"/>
        <v>55000</v>
      </c>
      <c r="O121" s="89">
        <f t="shared" si="111"/>
        <v>1045000</v>
      </c>
      <c r="P121" s="89"/>
      <c r="Q121" s="89"/>
      <c r="R121" s="89">
        <f t="shared" ref="R121" si="112">SUM(R120)</f>
        <v>962000</v>
      </c>
      <c r="S121" s="8" t="s">
        <v>4</v>
      </c>
    </row>
    <row r="122" spans="1:19" x14ac:dyDescent="0.2">
      <c r="A122" s="6">
        <v>315</v>
      </c>
      <c r="B122" s="39" t="s">
        <v>51</v>
      </c>
      <c r="C122" s="75"/>
      <c r="D122" s="129"/>
      <c r="E122" s="75"/>
      <c r="F122" s="160"/>
      <c r="G122" s="75"/>
      <c r="H122" s="75"/>
      <c r="I122" s="75"/>
      <c r="J122" s="142"/>
      <c r="K122" s="160"/>
      <c r="L122" s="160"/>
      <c r="M122" s="160"/>
      <c r="N122" s="160"/>
      <c r="O122" s="160"/>
      <c r="P122" s="160"/>
      <c r="Q122" s="160"/>
      <c r="R122" s="160"/>
      <c r="S122" s="104" t="s">
        <v>4</v>
      </c>
    </row>
    <row r="123" spans="1:19" ht="84" x14ac:dyDescent="0.2">
      <c r="A123" s="31">
        <v>3151</v>
      </c>
      <c r="B123" s="35" t="s">
        <v>12</v>
      </c>
      <c r="C123" s="79">
        <v>750000</v>
      </c>
      <c r="D123" s="133">
        <v>526000</v>
      </c>
      <c r="E123" s="80">
        <v>515000</v>
      </c>
      <c r="F123" s="80">
        <v>650000</v>
      </c>
      <c r="G123" s="80">
        <f>F123-H123-I123</f>
        <v>486626.95652173914</v>
      </c>
      <c r="H123" s="80">
        <f>F123*$H$136</f>
        <v>72241.413043478256</v>
      </c>
      <c r="I123" s="80">
        <f>F123*$I$136</f>
        <v>91131.630434782608</v>
      </c>
      <c r="J123" s="80">
        <v>-101000</v>
      </c>
      <c r="K123" s="80">
        <f>F123+J123</f>
        <v>549000</v>
      </c>
      <c r="L123" s="80">
        <f>M123-K123</f>
        <v>0</v>
      </c>
      <c r="M123" s="80">
        <v>549000</v>
      </c>
      <c r="N123" s="80"/>
      <c r="O123" s="80">
        <v>549000</v>
      </c>
      <c r="P123" s="80"/>
      <c r="Q123" s="80"/>
      <c r="R123" s="80">
        <v>549000</v>
      </c>
      <c r="S123" s="11" t="s">
        <v>147</v>
      </c>
    </row>
    <row r="124" spans="1:19" x14ac:dyDescent="0.2">
      <c r="A124" s="8" t="s">
        <v>4</v>
      </c>
      <c r="B124" s="10" t="s">
        <v>143</v>
      </c>
      <c r="C124" s="88">
        <f t="shared" ref="C124:J124" si="113">SUM(C123)</f>
        <v>750000</v>
      </c>
      <c r="D124" s="121">
        <f>SUM(D123)</f>
        <v>526000</v>
      </c>
      <c r="E124" s="88">
        <f>SUM(E123)</f>
        <v>515000</v>
      </c>
      <c r="F124" s="89">
        <f t="shared" si="113"/>
        <v>650000</v>
      </c>
      <c r="G124" s="89">
        <f t="shared" si="113"/>
        <v>486626.95652173914</v>
      </c>
      <c r="H124" s="89">
        <f t="shared" si="113"/>
        <v>72241.413043478256</v>
      </c>
      <c r="I124" s="89">
        <f t="shared" si="113"/>
        <v>91131.630434782608</v>
      </c>
      <c r="J124" s="89">
        <f t="shared" si="113"/>
        <v>-101000</v>
      </c>
      <c r="K124" s="89">
        <f t="shared" ref="K124:O124" si="114">SUM(K123)</f>
        <v>549000</v>
      </c>
      <c r="L124" s="89">
        <f t="shared" si="114"/>
        <v>0</v>
      </c>
      <c r="M124" s="89">
        <f t="shared" si="114"/>
        <v>549000</v>
      </c>
      <c r="N124" s="89"/>
      <c r="O124" s="89">
        <f t="shared" si="114"/>
        <v>549000</v>
      </c>
      <c r="P124" s="89"/>
      <c r="Q124" s="89"/>
      <c r="R124" s="89">
        <f t="shared" ref="R124" si="115">SUM(R123)</f>
        <v>549000</v>
      </c>
      <c r="S124" s="8" t="s">
        <v>4</v>
      </c>
    </row>
    <row r="125" spans="1:19" x14ac:dyDescent="0.2">
      <c r="A125" s="6">
        <v>316</v>
      </c>
      <c r="B125" s="39" t="s">
        <v>145</v>
      </c>
      <c r="C125" s="75"/>
      <c r="D125" s="129"/>
      <c r="E125" s="75"/>
      <c r="F125" s="160"/>
      <c r="G125" s="75"/>
      <c r="H125" s="75"/>
      <c r="I125" s="75"/>
      <c r="J125" s="142"/>
      <c r="K125" s="160"/>
      <c r="L125" s="160"/>
      <c r="M125" s="160"/>
      <c r="N125" s="160"/>
      <c r="O125" s="160"/>
      <c r="P125" s="160"/>
      <c r="Q125" s="160"/>
      <c r="R125" s="160"/>
      <c r="S125" s="104" t="s">
        <v>4</v>
      </c>
    </row>
    <row r="126" spans="1:19" ht="27" customHeight="1" x14ac:dyDescent="0.2">
      <c r="A126" s="31">
        <v>3161</v>
      </c>
      <c r="B126" s="43" t="s">
        <v>145</v>
      </c>
      <c r="C126" s="79">
        <v>2191000</v>
      </c>
      <c r="D126" s="133">
        <v>2258217.17</v>
      </c>
      <c r="E126" s="80">
        <v>2249416.75</v>
      </c>
      <c r="F126" s="80">
        <f>2500000</f>
        <v>2500000</v>
      </c>
      <c r="G126" s="80">
        <f>F126-H126-I126</f>
        <v>1871642.1404682277</v>
      </c>
      <c r="H126" s="80">
        <f>F126*$H$136</f>
        <v>277851.58862876252</v>
      </c>
      <c r="I126" s="80">
        <f>F126*$I$136</f>
        <v>350506.27090301004</v>
      </c>
      <c r="J126" s="149"/>
      <c r="K126" s="80">
        <f>2500000</f>
        <v>2500000</v>
      </c>
      <c r="L126" s="80">
        <f>M126-K126</f>
        <v>181000</v>
      </c>
      <c r="M126" s="80">
        <v>2681000</v>
      </c>
      <c r="N126" s="80"/>
      <c r="O126" s="80">
        <v>2681000</v>
      </c>
      <c r="P126" s="80"/>
      <c r="Q126" s="80"/>
      <c r="R126" s="80">
        <v>2681000</v>
      </c>
      <c r="S126" s="11" t="s">
        <v>152</v>
      </c>
    </row>
    <row r="127" spans="1:19" x14ac:dyDescent="0.2">
      <c r="A127" s="8" t="s">
        <v>4</v>
      </c>
      <c r="B127" s="10" t="s">
        <v>148</v>
      </c>
      <c r="C127" s="88">
        <f t="shared" ref="C127:J127" si="116">SUM(C126)</f>
        <v>2191000</v>
      </c>
      <c r="D127" s="121">
        <f>SUM(D126)</f>
        <v>2258217.17</v>
      </c>
      <c r="E127" s="88">
        <f>SUM(E126)</f>
        <v>2249416.75</v>
      </c>
      <c r="F127" s="89">
        <f t="shared" si="116"/>
        <v>2500000</v>
      </c>
      <c r="G127" s="89">
        <f t="shared" si="116"/>
        <v>1871642.1404682277</v>
      </c>
      <c r="H127" s="89">
        <f t="shared" si="116"/>
        <v>277851.58862876252</v>
      </c>
      <c r="I127" s="89">
        <f t="shared" si="116"/>
        <v>350506.27090301004</v>
      </c>
      <c r="J127" s="89">
        <f t="shared" si="116"/>
        <v>0</v>
      </c>
      <c r="K127" s="89">
        <f t="shared" ref="K127:O127" si="117">SUM(K126)</f>
        <v>2500000</v>
      </c>
      <c r="L127" s="89">
        <f t="shared" si="117"/>
        <v>181000</v>
      </c>
      <c r="M127" s="89">
        <f t="shared" si="117"/>
        <v>2681000</v>
      </c>
      <c r="N127" s="89"/>
      <c r="O127" s="89">
        <f t="shared" si="117"/>
        <v>2681000</v>
      </c>
      <c r="P127" s="89"/>
      <c r="Q127" s="89"/>
      <c r="R127" s="89">
        <f t="shared" ref="R127" si="118">SUM(R126)</f>
        <v>2681000</v>
      </c>
      <c r="S127" s="8" t="s">
        <v>4</v>
      </c>
    </row>
    <row r="128" spans="1:19" x14ac:dyDescent="0.2">
      <c r="A128" s="6">
        <v>317</v>
      </c>
      <c r="B128" s="39" t="s">
        <v>149</v>
      </c>
      <c r="C128" s="75"/>
      <c r="D128" s="129"/>
      <c r="E128" s="75"/>
      <c r="F128" s="160"/>
      <c r="G128" s="75"/>
      <c r="H128" s="75"/>
      <c r="I128" s="75"/>
      <c r="J128" s="142"/>
      <c r="K128" s="160"/>
      <c r="L128" s="160"/>
      <c r="M128" s="160"/>
      <c r="N128" s="160"/>
      <c r="O128" s="160"/>
      <c r="P128" s="160"/>
      <c r="Q128" s="160"/>
      <c r="R128" s="160"/>
      <c r="S128" s="104" t="s">
        <v>4</v>
      </c>
    </row>
    <row r="129" spans="1:19" ht="27" customHeight="1" x14ac:dyDescent="0.2">
      <c r="A129" s="31">
        <v>3171</v>
      </c>
      <c r="B129" s="43" t="s">
        <v>159</v>
      </c>
      <c r="C129" s="81" t="s">
        <v>5</v>
      </c>
      <c r="D129" s="133">
        <v>0</v>
      </c>
      <c r="E129" s="81">
        <v>0</v>
      </c>
      <c r="F129" s="81">
        <v>0</v>
      </c>
      <c r="G129" s="80">
        <f>F129-H129-I129</f>
        <v>0</v>
      </c>
      <c r="H129" s="80">
        <f>F129*$H$136</f>
        <v>0</v>
      </c>
      <c r="I129" s="80">
        <f>F129*$I$136</f>
        <v>0</v>
      </c>
      <c r="J129" s="149"/>
      <c r="K129" s="81">
        <v>0</v>
      </c>
      <c r="L129" s="81"/>
      <c r="M129" s="81">
        <v>0</v>
      </c>
      <c r="N129" s="81"/>
      <c r="O129" s="81">
        <v>0</v>
      </c>
      <c r="P129" s="81"/>
      <c r="Q129" s="81"/>
      <c r="R129" s="81">
        <v>0</v>
      </c>
      <c r="S129" s="11" t="s">
        <v>153</v>
      </c>
    </row>
    <row r="130" spans="1:19" x14ac:dyDescent="0.2">
      <c r="A130" s="8" t="s">
        <v>4</v>
      </c>
      <c r="B130" s="10" t="s">
        <v>150</v>
      </c>
      <c r="C130" s="88">
        <f>SUM(C129)</f>
        <v>0</v>
      </c>
      <c r="D130" s="121">
        <f>SUM(D129)</f>
        <v>0</v>
      </c>
      <c r="E130" s="88">
        <f>SUM(E129)</f>
        <v>0</v>
      </c>
      <c r="F130" s="89">
        <f t="shared" ref="F130:I130" si="119">SUM(F129)</f>
        <v>0</v>
      </c>
      <c r="G130" s="88">
        <f t="shared" si="119"/>
        <v>0</v>
      </c>
      <c r="H130" s="88">
        <f t="shared" si="119"/>
        <v>0</v>
      </c>
      <c r="I130" s="88">
        <f t="shared" si="119"/>
        <v>0</v>
      </c>
      <c r="J130" s="143"/>
      <c r="K130" s="89">
        <f t="shared" ref="K130:M130" si="120">SUM(K129)</f>
        <v>0</v>
      </c>
      <c r="L130" s="89">
        <f t="shared" si="120"/>
        <v>0</v>
      </c>
      <c r="M130" s="89">
        <f t="shared" si="120"/>
        <v>0</v>
      </c>
      <c r="N130" s="89"/>
      <c r="O130" s="89"/>
      <c r="P130" s="89"/>
      <c r="Q130" s="89"/>
      <c r="R130" s="89"/>
      <c r="S130" s="8" t="s">
        <v>4</v>
      </c>
    </row>
    <row r="131" spans="1:19" x14ac:dyDescent="0.2">
      <c r="A131" s="8" t="s">
        <v>4</v>
      </c>
      <c r="B131" s="9" t="s">
        <v>110</v>
      </c>
      <c r="C131" s="88">
        <f>C112+C115+C118+C121+C124+C127+C130</f>
        <v>6694097</v>
      </c>
      <c r="D131" s="121">
        <f>D112+D115+D118+D121+D124+D127+D130</f>
        <v>5670736.6799999997</v>
      </c>
      <c r="E131" s="88">
        <f>E112+E115+E118+E121+E124+E127+E130</f>
        <v>4845751.29</v>
      </c>
      <c r="F131" s="89">
        <f t="shared" ref="F131:J131" si="121">F112+F115+F118+F121+F124+F127+F130</f>
        <v>5980000</v>
      </c>
      <c r="G131" s="89">
        <f t="shared" si="121"/>
        <v>4476968</v>
      </c>
      <c r="H131" s="89">
        <f t="shared" si="121"/>
        <v>664621</v>
      </c>
      <c r="I131" s="89">
        <f t="shared" si="121"/>
        <v>838411</v>
      </c>
      <c r="J131" s="89">
        <f t="shared" si="121"/>
        <v>-101000</v>
      </c>
      <c r="K131" s="89">
        <f t="shared" ref="K131:O131" si="122">K112+K115+K118+K121+K124+K127+K130</f>
        <v>5879000</v>
      </c>
      <c r="L131" s="89">
        <f t="shared" si="122"/>
        <v>-209000</v>
      </c>
      <c r="M131" s="89">
        <f t="shared" si="122"/>
        <v>5670000</v>
      </c>
      <c r="N131" s="89">
        <f t="shared" si="122"/>
        <v>65000</v>
      </c>
      <c r="O131" s="89">
        <f t="shared" si="122"/>
        <v>5735000</v>
      </c>
      <c r="P131" s="89"/>
      <c r="Q131" s="89"/>
      <c r="R131" s="89">
        <f t="shared" ref="R131" si="123">R112+R115+R118+R121+R124+R127+R130</f>
        <v>5652000</v>
      </c>
      <c r="S131" s="8" t="s">
        <v>4</v>
      </c>
    </row>
    <row r="132" spans="1:19" s="30" customFormat="1" x14ac:dyDescent="0.2">
      <c r="A132" s="29" t="s">
        <v>4</v>
      </c>
      <c r="B132" s="47" t="s">
        <v>31</v>
      </c>
      <c r="C132" s="94">
        <f>C131</f>
        <v>6694097</v>
      </c>
      <c r="D132" s="123">
        <f>D131</f>
        <v>5670736.6799999997</v>
      </c>
      <c r="E132" s="89">
        <f>E131</f>
        <v>4845751.29</v>
      </c>
      <c r="F132" s="89">
        <f t="shared" ref="F132:J132" si="124">F131</f>
        <v>5980000</v>
      </c>
      <c r="G132" s="89">
        <f t="shared" si="124"/>
        <v>4476968</v>
      </c>
      <c r="H132" s="89">
        <f t="shared" si="124"/>
        <v>664621</v>
      </c>
      <c r="I132" s="89">
        <f t="shared" si="124"/>
        <v>838411</v>
      </c>
      <c r="J132" s="89">
        <f t="shared" si="124"/>
        <v>-101000</v>
      </c>
      <c r="K132" s="89">
        <f t="shared" ref="K132:O132" si="125">K131</f>
        <v>5879000</v>
      </c>
      <c r="L132" s="89">
        <f t="shared" si="125"/>
        <v>-209000</v>
      </c>
      <c r="M132" s="89">
        <f t="shared" si="125"/>
        <v>5670000</v>
      </c>
      <c r="N132" s="89">
        <f t="shared" si="125"/>
        <v>65000</v>
      </c>
      <c r="O132" s="89">
        <f t="shared" si="125"/>
        <v>5735000</v>
      </c>
      <c r="P132" s="89"/>
      <c r="Q132" s="89"/>
      <c r="R132" s="89">
        <f t="shared" ref="R132" si="126">R131</f>
        <v>5652000</v>
      </c>
      <c r="S132" s="108" t="s">
        <v>4</v>
      </c>
    </row>
    <row r="133" spans="1:19" s="28" customFormat="1" ht="15" x14ac:dyDescent="0.25">
      <c r="A133" s="26" t="s">
        <v>4</v>
      </c>
      <c r="B133" s="27" t="s">
        <v>1</v>
      </c>
      <c r="C133" s="96">
        <f>C132+C107+C67</f>
        <v>50290174</v>
      </c>
      <c r="D133" s="136">
        <f>D132+D107+D67</f>
        <v>45974682.75</v>
      </c>
      <c r="E133" s="96">
        <f t="shared" ref="E133:J133" si="127">E132+E107+E67</f>
        <v>47956088.189999998</v>
      </c>
      <c r="F133" s="96">
        <f t="shared" si="127"/>
        <v>50217720</v>
      </c>
      <c r="G133" s="96">
        <f t="shared" si="127"/>
        <v>47081000.278507397</v>
      </c>
      <c r="H133" s="96">
        <f t="shared" si="127"/>
        <v>1074377.0975609757</v>
      </c>
      <c r="I133" s="96">
        <f t="shared" si="127"/>
        <v>2062342.623931624</v>
      </c>
      <c r="J133" s="96">
        <f t="shared" si="127"/>
        <v>0</v>
      </c>
      <c r="K133" s="96">
        <f>K132+K107+K67</f>
        <v>50217720</v>
      </c>
      <c r="L133" s="96">
        <f t="shared" ref="L133:O133" si="128">L132+L107+L67</f>
        <v>-500000</v>
      </c>
      <c r="M133" s="96">
        <f t="shared" si="128"/>
        <v>49717720</v>
      </c>
      <c r="N133" s="96">
        <f t="shared" si="128"/>
        <v>-0.11999999999534339</v>
      </c>
      <c r="O133" s="96">
        <f t="shared" si="128"/>
        <v>49717719.879999995</v>
      </c>
      <c r="P133" s="96"/>
      <c r="Q133" s="96"/>
      <c r="R133" s="96">
        <f t="shared" ref="R133" si="129">R132+R107+R67</f>
        <v>49717719.879999995</v>
      </c>
      <c r="S133" s="26" t="s">
        <v>4</v>
      </c>
    </row>
    <row r="134" spans="1:19" x14ac:dyDescent="0.2">
      <c r="C134" s="97">
        <f t="shared" ref="C134:I134" si="130">C31-C133</f>
        <v>0</v>
      </c>
      <c r="D134" s="137">
        <f t="shared" si="130"/>
        <v>933999.56000000238</v>
      </c>
      <c r="E134" s="97">
        <f t="shared" si="130"/>
        <v>1126081.8100000024</v>
      </c>
      <c r="F134" s="166">
        <f t="shared" si="130"/>
        <v>0</v>
      </c>
      <c r="G134" s="97">
        <f t="shared" si="130"/>
        <v>-0.27850739657878876</v>
      </c>
      <c r="H134" s="97">
        <f t="shared" si="130"/>
        <v>-9.7560975700616837E-2</v>
      </c>
      <c r="I134" s="97">
        <f t="shared" si="130"/>
        <v>0.37606837600469589</v>
      </c>
      <c r="J134" s="153"/>
      <c r="K134" s="153"/>
      <c r="L134" s="153"/>
      <c r="M134" s="153"/>
      <c r="N134" s="153"/>
      <c r="O134" s="153"/>
      <c r="P134" s="153"/>
      <c r="Q134" s="153"/>
      <c r="R134" s="153"/>
    </row>
    <row r="135" spans="1:19" x14ac:dyDescent="0.2">
      <c r="E135" s="97"/>
      <c r="F135" s="98" t="s">
        <v>158</v>
      </c>
      <c r="G135" s="98"/>
      <c r="H135" s="98">
        <v>664621</v>
      </c>
      <c r="I135" s="98">
        <v>838411</v>
      </c>
      <c r="J135" s="98"/>
      <c r="K135" s="98"/>
      <c r="L135" s="98"/>
      <c r="M135" s="98"/>
      <c r="N135" s="98"/>
      <c r="O135" s="98"/>
      <c r="P135" s="98"/>
      <c r="Q135" s="98"/>
      <c r="R135" s="98"/>
    </row>
    <row r="136" spans="1:19" x14ac:dyDescent="0.2">
      <c r="E136" s="97"/>
      <c r="F136" s="99" t="s">
        <v>157</v>
      </c>
      <c r="G136" s="99"/>
      <c r="H136" s="99">
        <f>H135/F131</f>
        <v>0.11114063545150502</v>
      </c>
      <c r="I136" s="99">
        <f>I135/F131</f>
        <v>0.14020250836120401</v>
      </c>
      <c r="J136" s="99"/>
      <c r="K136" s="99"/>
      <c r="L136" s="99"/>
      <c r="M136" s="99"/>
      <c r="N136" s="99"/>
      <c r="O136" s="99"/>
      <c r="P136" s="99"/>
      <c r="Q136" s="173"/>
      <c r="R136" s="99"/>
    </row>
    <row r="137" spans="1:19" ht="26.25" customHeight="1" x14ac:dyDescent="0.2">
      <c r="A137" s="174"/>
      <c r="B137" s="175"/>
      <c r="C137" s="175"/>
      <c r="D137" s="175"/>
      <c r="E137" s="175"/>
      <c r="F137" s="175"/>
      <c r="G137" s="175"/>
      <c r="H137" s="175"/>
      <c r="I137" s="175"/>
      <c r="J137" s="175"/>
      <c r="K137" s="175"/>
      <c r="L137" s="175"/>
      <c r="M137" s="175"/>
      <c r="N137" s="175"/>
      <c r="O137" s="175"/>
      <c r="P137" s="175"/>
      <c r="Q137" s="175"/>
      <c r="R137" s="175"/>
      <c r="S137" s="175"/>
    </row>
    <row r="138" spans="1:19" x14ac:dyDescent="0.2">
      <c r="B138" s="17"/>
      <c r="O138" s="173"/>
    </row>
    <row r="139" spans="1:19" x14ac:dyDescent="0.2">
      <c r="B139" s="17"/>
      <c r="O139" s="173">
        <f>O133-R133</f>
        <v>0</v>
      </c>
    </row>
    <row r="140" spans="1:19" x14ac:dyDescent="0.2">
      <c r="B140" s="14"/>
    </row>
    <row r="141" spans="1:19" x14ac:dyDescent="0.2">
      <c r="B141" s="14"/>
    </row>
  </sheetData>
  <mergeCells count="1">
    <mergeCell ref="A137:S137"/>
  </mergeCells>
  <phoneticPr fontId="2" type="noConversion"/>
  <pageMargins left="0.39370078740157483" right="0.23622047244094491" top="0.70866141732283472" bottom="0.39370078740157483" header="0.31496062992125984" footer="0.15748031496062992"/>
  <pageSetup scale="64" fitToWidth="0" fitToHeight="0" orientation="landscape" r:id="rId1"/>
  <headerFooter alignWithMargins="0">
    <oddHeader>&amp;C&amp;12 Budget 2017 - 3ème révision</oddHeader>
    <oddFooter>&amp;CPage &amp;P</oddFooter>
  </headerFooter>
  <rowBreaks count="6" manualBreakCount="6">
    <brk id="11" max="13" man="1"/>
    <brk id="31" max="13" man="1"/>
    <brk id="49" max="13" man="1"/>
    <brk id="67" max="13" man="1"/>
    <brk id="86" max="13" man="1"/>
    <brk id="107" max="1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Budg Nature</vt:lpstr>
      <vt:lpstr>'Budg Nature'!Print_Area</vt:lpstr>
      <vt:lpstr>'Budg Nature'!Print_Titles</vt:lpstr>
    </vt:vector>
  </TitlesOfParts>
  <Company>personnel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PONTA-BREITENSTEIN Valerie (EACEA)</dc:creator>
  <cp:lastModifiedBy>DERIDEAU Etienne (EACEA)</cp:lastModifiedBy>
  <cp:lastPrinted>2017-09-19T15:35:24Z</cp:lastPrinted>
  <dcterms:created xsi:type="dcterms:W3CDTF">2004-06-25T08:32:43Z</dcterms:created>
  <dcterms:modified xsi:type="dcterms:W3CDTF">2017-12-15T13:08:33Z</dcterms:modified>
</cp:coreProperties>
</file>