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_PUBLIC\B4\BIG BANG\eForms Part C\Excel Versions for Applicants\ERASMUS 2022 CSC EDU-YOUTH\"/>
    </mc:Choice>
  </mc:AlternateContent>
  <workbookProtection workbookAlgorithmName="SHA-512" workbookHashValue="E2yUdBx6QoGUr2ExvICUngCizQv+//ajrd9UMxr7l4DUDSJRdzwNfybdUTNczm+zpdNIgTIbaHcJ2hbmG1GtNQ==" workbookSaltValue="enfBRuXiXplMqD9lqNFZ3g==" workbookSpinCount="100000" lockStructure="1"/>
  <bookViews>
    <workbookView xWindow="0" yWindow="0" windowWidth="23040" windowHeight="9336"/>
  </bookViews>
  <sheets>
    <sheet name="PART C" sheetId="1" r:id="rId1"/>
    <sheet name="LISTS" sheetId="2" state="hidden" r:id="rId2"/>
  </sheets>
  <definedNames>
    <definedName name="Is3Yes">'PART C'!$G$38</definedName>
    <definedName name="IsLimitedInTime">'PART C'!$G$41</definedName>
    <definedName name="IsNGO">'PART C'!$G$19</definedName>
    <definedName name="IsWideNetwork">'PART C'!$G$21</definedName>
    <definedName name="l_Calls">t_Calls[Value]</definedName>
    <definedName name="l_IsoCountries">t_Countries[ISO]</definedName>
    <definedName name="l_LabelsCountries">t_Countries[Label]</definedName>
    <definedName name="l_NamesCountries">t_Countries[Name]</definedName>
    <definedName name="l_SpecificPanels">LISTS!$O$4:$O$6</definedName>
    <definedName name="l_Topics">t_Topics[Value]</definedName>
    <definedName name="l_TopicsAll">LISTS!$L$3:$P$11</definedName>
    <definedName name="l_TypesOfFields">t_TypesOfFields[Value]</definedName>
    <definedName name="l_YesNo">t_YesNo[Value]</definedName>
    <definedName name="MyCall">'PART C'!#REF!</definedName>
    <definedName name="MyTopic">'PART C'!#REF!</definedName>
    <definedName name="NbrOrgInNetwork">'PART C'!$G$62</definedName>
    <definedName name="NbrOrgs">'PART C'!$O$16</definedName>
    <definedName name="OrgTypes">t_OrgTypes[Value]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3" i="1" l="1"/>
  <c r="Y63" i="1"/>
  <c r="AE141" i="1"/>
  <c r="AE140" i="1"/>
  <c r="AE139" i="1"/>
  <c r="AE144" i="1"/>
  <c r="AE143" i="1"/>
  <c r="AE142" i="1"/>
  <c r="AE138" i="1"/>
  <c r="AF148" i="1"/>
  <c r="AE148" i="1"/>
  <c r="K148" i="1"/>
  <c r="AF147" i="1"/>
  <c r="AE147" i="1"/>
  <c r="V147" i="1"/>
  <c r="U147" i="1"/>
  <c r="R147" i="1"/>
  <c r="K147" i="1"/>
  <c r="AE146" i="1"/>
  <c r="AE145" i="1"/>
  <c r="AE137" i="1"/>
  <c r="AE136" i="1"/>
  <c r="AF135" i="1"/>
  <c r="AE135" i="1"/>
  <c r="K135" i="1"/>
  <c r="AF128" i="1"/>
  <c r="AE128" i="1"/>
  <c r="K128" i="1"/>
  <c r="L56" i="1"/>
  <c r="L55" i="1"/>
  <c r="L54" i="1"/>
  <c r="L53" i="1"/>
  <c r="N53" i="1" s="1"/>
  <c r="L52" i="1"/>
  <c r="L51" i="1"/>
  <c r="L50" i="1"/>
  <c r="L49" i="1"/>
  <c r="L48" i="1"/>
  <c r="L47" i="1"/>
  <c r="AF56" i="1"/>
  <c r="AE56" i="1"/>
  <c r="K56" i="1"/>
  <c r="AF55" i="1"/>
  <c r="AE55" i="1"/>
  <c r="Z55" i="1"/>
  <c r="Y55" i="1"/>
  <c r="X55" i="1"/>
  <c r="U55" i="1"/>
  <c r="O55" i="1"/>
  <c r="D55" i="1" s="1"/>
  <c r="K55" i="1"/>
  <c r="AE54" i="1"/>
  <c r="AF53" i="1"/>
  <c r="AE53" i="1"/>
  <c r="Z53" i="1"/>
  <c r="Y53" i="1"/>
  <c r="X53" i="1"/>
  <c r="U53" i="1"/>
  <c r="O53" i="1"/>
  <c r="D53" i="1" s="1"/>
  <c r="K53" i="1"/>
  <c r="AE52" i="1"/>
  <c r="AF51" i="1"/>
  <c r="AE51" i="1"/>
  <c r="Z51" i="1"/>
  <c r="Y51" i="1"/>
  <c r="X51" i="1"/>
  <c r="U51" i="1"/>
  <c r="O51" i="1"/>
  <c r="D51" i="1" s="1"/>
  <c r="K51" i="1"/>
  <c r="AE50" i="1"/>
  <c r="AF49" i="1"/>
  <c r="AE49" i="1"/>
  <c r="K49" i="1"/>
  <c r="AF48" i="1"/>
  <c r="AE48" i="1"/>
  <c r="K48" i="1"/>
  <c r="AF47" i="1"/>
  <c r="AE47" i="1"/>
  <c r="K47" i="1"/>
  <c r="AF22" i="1"/>
  <c r="AE22" i="1"/>
  <c r="Z22" i="1"/>
  <c r="Y22" i="1"/>
  <c r="X22" i="1"/>
  <c r="U22" i="1"/>
  <c r="O22" i="1"/>
  <c r="D22" i="1" s="1"/>
  <c r="K22" i="1"/>
  <c r="AE21" i="1"/>
  <c r="S147" i="1"/>
  <c r="Q147" i="1" l="1"/>
  <c r="N51" i="1"/>
  <c r="N55" i="1"/>
  <c r="N22" i="1"/>
  <c r="O147" i="1" l="1"/>
  <c r="N147" i="1" s="1"/>
  <c r="D147" i="1"/>
  <c r="AF149" i="1" l="1"/>
  <c r="AE149" i="1"/>
  <c r="K149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R69" i="1"/>
  <c r="Q68" i="1"/>
  <c r="R68" i="1"/>
  <c r="Q67" i="1"/>
  <c r="E65" i="1"/>
  <c r="D66" i="1"/>
  <c r="W66" i="1" s="1"/>
  <c r="Q66" i="1"/>
  <c r="R66" i="1"/>
  <c r="AF63" i="1"/>
  <c r="AE63" i="1"/>
  <c r="X63" i="1"/>
  <c r="U63" i="1"/>
  <c r="K63" i="1"/>
  <c r="AE62" i="1"/>
  <c r="F65" i="1"/>
  <c r="R65" i="1" s="1"/>
  <c r="AF60" i="1"/>
  <c r="AE60" i="1"/>
  <c r="K60" i="1"/>
  <c r="AF59" i="1"/>
  <c r="AE59" i="1"/>
  <c r="K59" i="1"/>
  <c r="AF58" i="1"/>
  <c r="AE58" i="1"/>
  <c r="K58" i="1"/>
  <c r="AF57" i="1"/>
  <c r="AE57" i="1"/>
  <c r="K57" i="1"/>
  <c r="AF45" i="1"/>
  <c r="AE45" i="1"/>
  <c r="L45" i="1"/>
  <c r="K45" i="1"/>
  <c r="X44" i="1"/>
  <c r="X42" i="1"/>
  <c r="X39" i="1"/>
  <c r="X37" i="1"/>
  <c r="X35" i="1"/>
  <c r="X31" i="1"/>
  <c r="X29" i="1"/>
  <c r="X20" i="1"/>
  <c r="X10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O44" i="1"/>
  <c r="O42" i="1"/>
  <c r="O39" i="1"/>
  <c r="D39" i="1" s="1"/>
  <c r="AF44" i="1"/>
  <c r="AE44" i="1"/>
  <c r="Z44" i="1"/>
  <c r="Y44" i="1"/>
  <c r="U44" i="1"/>
  <c r="K44" i="1"/>
  <c r="AE43" i="1"/>
  <c r="AF42" i="1"/>
  <c r="AE42" i="1"/>
  <c r="Z42" i="1"/>
  <c r="Y42" i="1"/>
  <c r="U42" i="1"/>
  <c r="K42" i="1"/>
  <c r="AE41" i="1"/>
  <c r="AF39" i="1"/>
  <c r="AE39" i="1"/>
  <c r="Z39" i="1"/>
  <c r="Y39" i="1"/>
  <c r="U39" i="1"/>
  <c r="K39" i="1"/>
  <c r="AE38" i="1"/>
  <c r="AF37" i="1"/>
  <c r="AE37" i="1"/>
  <c r="Z37" i="1"/>
  <c r="Y37" i="1"/>
  <c r="U37" i="1"/>
  <c r="O37" i="1"/>
  <c r="D37" i="1" s="1"/>
  <c r="K37" i="1"/>
  <c r="AE36" i="1"/>
  <c r="AF32" i="1"/>
  <c r="AE32" i="1"/>
  <c r="K32" i="1"/>
  <c r="AF35" i="1"/>
  <c r="AE35" i="1"/>
  <c r="Z35" i="1"/>
  <c r="Y35" i="1"/>
  <c r="U35" i="1"/>
  <c r="O35" i="1"/>
  <c r="D35" i="1" s="1"/>
  <c r="K35" i="1"/>
  <c r="AE34" i="1"/>
  <c r="AF31" i="1"/>
  <c r="AE31" i="1"/>
  <c r="Z31" i="1"/>
  <c r="Y31" i="1"/>
  <c r="U31" i="1"/>
  <c r="O31" i="1"/>
  <c r="D31" i="1" s="1"/>
  <c r="K31" i="1"/>
  <c r="AE30" i="1"/>
  <c r="AF29" i="1"/>
  <c r="AE29" i="1"/>
  <c r="Z29" i="1"/>
  <c r="Y29" i="1"/>
  <c r="U29" i="1"/>
  <c r="O29" i="1"/>
  <c r="D29" i="1" s="1"/>
  <c r="K29" i="1"/>
  <c r="AE28" i="1"/>
  <c r="AF27" i="1"/>
  <c r="AE27" i="1"/>
  <c r="K27" i="1"/>
  <c r="L26" i="1"/>
  <c r="L25" i="1"/>
  <c r="AF20" i="1"/>
  <c r="AE20" i="1"/>
  <c r="Z20" i="1"/>
  <c r="Y20" i="1"/>
  <c r="U20" i="1"/>
  <c r="O20" i="1"/>
  <c r="D20" i="1" s="1"/>
  <c r="K20" i="1"/>
  <c r="AE19" i="1"/>
  <c r="AF26" i="1"/>
  <c r="AE26" i="1"/>
  <c r="K26" i="1"/>
  <c r="AF25" i="1"/>
  <c r="AE25" i="1"/>
  <c r="K25" i="1"/>
  <c r="AF10" i="1"/>
  <c r="AE10" i="1"/>
  <c r="Z10" i="1"/>
  <c r="Y10" i="1"/>
  <c r="U10" i="1"/>
  <c r="O10" i="1"/>
  <c r="D10" i="1" s="1"/>
  <c r="K10" i="1"/>
  <c r="AE9" i="1"/>
  <c r="D44" i="1" l="1"/>
  <c r="O63" i="1"/>
  <c r="D63" i="1" s="1"/>
  <c r="W65" i="1"/>
  <c r="D67" i="1"/>
  <c r="O66" i="1"/>
  <c r="N66" i="1" s="1"/>
  <c r="R107" i="1"/>
  <c r="R108" i="1"/>
  <c r="R109" i="1"/>
  <c r="R110" i="1"/>
  <c r="R111" i="1"/>
  <c r="R112" i="1"/>
  <c r="R114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76" i="1"/>
  <c r="R77" i="1"/>
  <c r="R78" i="1"/>
  <c r="R79" i="1"/>
  <c r="R80" i="1"/>
  <c r="R81" i="1"/>
  <c r="R82" i="1"/>
  <c r="R83" i="1"/>
  <c r="R84" i="1"/>
  <c r="R85" i="1"/>
  <c r="R74" i="1"/>
  <c r="R75" i="1"/>
  <c r="R70" i="1"/>
  <c r="R71" i="1"/>
  <c r="R72" i="1"/>
  <c r="R73" i="1"/>
  <c r="R67" i="1"/>
  <c r="Q65" i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N39" i="1"/>
  <c r="N42" i="1"/>
  <c r="N44" i="1"/>
  <c r="N37" i="1"/>
  <c r="N35" i="1"/>
  <c r="N31" i="1"/>
  <c r="N29" i="1"/>
  <c r="D42" i="1"/>
  <c r="N20" i="1"/>
  <c r="N10" i="1"/>
  <c r="N63" i="1" l="1"/>
  <c r="D68" i="1"/>
  <c r="W67" i="1"/>
  <c r="O67" i="1" s="1"/>
  <c r="N67" i="1" s="1"/>
  <c r="R106" i="1"/>
  <c r="R113" i="1"/>
  <c r="O65" i="1"/>
  <c r="N65" i="1" s="1"/>
  <c r="D69" i="1" l="1"/>
  <c r="W68" i="1"/>
  <c r="O68" i="1" s="1"/>
  <c r="N68" i="1" s="1"/>
  <c r="AE152" i="1"/>
  <c r="AF152" i="1"/>
  <c r="K152" i="1"/>
  <c r="AE151" i="1"/>
  <c r="AF151" i="1"/>
  <c r="K151" i="1"/>
  <c r="AF150" i="1"/>
  <c r="AE150" i="1"/>
  <c r="K150" i="1"/>
  <c r="A7" i="2"/>
  <c r="H1" i="2"/>
  <c r="A10" i="2"/>
  <c r="Y1" i="2"/>
  <c r="W1" i="2"/>
  <c r="D70" i="1" l="1"/>
  <c r="W69" i="1"/>
  <c r="O69" i="1" s="1"/>
  <c r="N69" i="1" s="1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18" i="2"/>
  <c r="A26" i="2"/>
  <c r="A34" i="2"/>
  <c r="A41" i="2"/>
  <c r="A42" i="2"/>
  <c r="A48" i="2"/>
  <c r="A49" i="2"/>
  <c r="A50" i="2"/>
  <c r="A55" i="2"/>
  <c r="A54" i="2"/>
  <c r="A53" i="2"/>
  <c r="A52" i="2"/>
  <c r="A51" i="2"/>
  <c r="A47" i="2"/>
  <c r="A46" i="2"/>
  <c r="A45" i="2"/>
  <c r="A44" i="2"/>
  <c r="A43" i="2"/>
  <c r="A40" i="2"/>
  <c r="A39" i="2"/>
  <c r="A38" i="2"/>
  <c r="A37" i="2"/>
  <c r="A36" i="2"/>
  <c r="A35" i="2"/>
  <c r="A33" i="2"/>
  <c r="A32" i="2"/>
  <c r="A31" i="2"/>
  <c r="A30" i="2"/>
  <c r="A29" i="2"/>
  <c r="A28" i="2"/>
  <c r="A27" i="2"/>
  <c r="A25" i="2"/>
  <c r="A24" i="2"/>
  <c r="A23" i="2"/>
  <c r="A22" i="2"/>
  <c r="A21" i="2"/>
  <c r="A20" i="2"/>
  <c r="A19" i="2"/>
  <c r="A17" i="2"/>
  <c r="A16" i="2"/>
  <c r="A15" i="2"/>
  <c r="A14" i="2"/>
  <c r="A13" i="2"/>
  <c r="A12" i="2"/>
  <c r="A11" i="2"/>
  <c r="U242" i="2"/>
  <c r="U98" i="2"/>
  <c r="U164" i="2"/>
  <c r="U213" i="2"/>
  <c r="U9" i="2"/>
  <c r="U256" i="2"/>
  <c r="U4" i="2"/>
  <c r="U13" i="2"/>
  <c r="U11" i="2"/>
  <c r="U6" i="2"/>
  <c r="U15" i="2"/>
  <c r="U173" i="2"/>
  <c r="U10" i="2"/>
  <c r="U12" i="2"/>
  <c r="U14" i="2"/>
  <c r="U8" i="2"/>
  <c r="U18" i="2"/>
  <c r="U17" i="2"/>
  <c r="U16" i="2"/>
  <c r="U19" i="2"/>
  <c r="U33" i="2"/>
  <c r="U24" i="2"/>
  <c r="U23" i="2"/>
  <c r="U26" i="2"/>
  <c r="U42" i="2"/>
  <c r="U41" i="2"/>
  <c r="U22" i="2"/>
  <c r="U43" i="2"/>
  <c r="U28" i="2"/>
  <c r="U29" i="2"/>
  <c r="U40" i="2"/>
  <c r="U31" i="2"/>
  <c r="U36" i="2"/>
  <c r="U21" i="2"/>
  <c r="U30" i="2"/>
  <c r="U35" i="2"/>
  <c r="U34" i="2"/>
  <c r="U25" i="2"/>
  <c r="U27" i="2"/>
  <c r="U46" i="2"/>
  <c r="U57" i="2"/>
  <c r="U61" i="2"/>
  <c r="U50" i="2"/>
  <c r="U60" i="2"/>
  <c r="U236" i="2"/>
  <c r="U64" i="2"/>
  <c r="U62" i="2"/>
  <c r="U53" i="2"/>
  <c r="U45" i="2"/>
  <c r="U54" i="2"/>
  <c r="U58" i="2"/>
  <c r="U63" i="2"/>
  <c r="U66" i="2"/>
  <c r="U48" i="2"/>
  <c r="U55" i="2"/>
  <c r="U68" i="2"/>
  <c r="U69" i="2"/>
  <c r="U93" i="2"/>
  <c r="U71" i="2"/>
  <c r="U70" i="2"/>
  <c r="U72" i="2"/>
  <c r="U73" i="2"/>
  <c r="U7" i="2"/>
  <c r="U74" i="2"/>
  <c r="U79" i="2"/>
  <c r="U75" i="2"/>
  <c r="U78" i="2"/>
  <c r="U227" i="2"/>
  <c r="U81" i="2"/>
  <c r="U85" i="2"/>
  <c r="U84" i="2"/>
  <c r="U82" i="2"/>
  <c r="U159" i="2"/>
  <c r="U83" i="2"/>
  <c r="U86" i="2"/>
  <c r="U90" i="2"/>
  <c r="U96" i="2"/>
  <c r="U257" i="2"/>
  <c r="U100" i="2"/>
  <c r="U92" i="2"/>
  <c r="U94" i="2"/>
  <c r="U95" i="2"/>
  <c r="U99" i="2"/>
  <c r="U91" i="2"/>
  <c r="U105" i="2"/>
  <c r="U77" i="2"/>
  <c r="U97" i="2"/>
  <c r="U225" i="2"/>
  <c r="U103" i="2"/>
  <c r="U102" i="2"/>
  <c r="U106" i="2"/>
  <c r="U107" i="2"/>
  <c r="U112" i="2"/>
  <c r="U109" i="2"/>
  <c r="U111" i="2"/>
  <c r="U65" i="2"/>
  <c r="U108" i="2"/>
  <c r="U113" i="2"/>
  <c r="U116" i="2"/>
  <c r="U119" i="2"/>
  <c r="U121" i="2"/>
  <c r="U115" i="2"/>
  <c r="U38" i="2"/>
  <c r="U118" i="2"/>
  <c r="U117" i="2"/>
  <c r="U114" i="2"/>
  <c r="U122" i="2"/>
  <c r="U123" i="2"/>
  <c r="U126" i="2"/>
  <c r="U124" i="2"/>
  <c r="U128" i="2"/>
  <c r="U134" i="2"/>
  <c r="U44" i="2"/>
  <c r="U129" i="2"/>
  <c r="U59" i="2"/>
  <c r="U229" i="2"/>
  <c r="U130" i="2"/>
  <c r="U131" i="2"/>
  <c r="U133" i="2"/>
  <c r="U49" i="2"/>
  <c r="U127" i="2"/>
  <c r="U135" i="2"/>
  <c r="U137" i="2"/>
  <c r="U230" i="2"/>
  <c r="U141" i="2"/>
  <c r="U228" i="2"/>
  <c r="U139" i="2"/>
  <c r="U138" i="2"/>
  <c r="U142" i="2"/>
  <c r="U143" i="2"/>
  <c r="U136" i="2"/>
  <c r="U140" i="2"/>
  <c r="U166" i="2"/>
  <c r="U160" i="2"/>
  <c r="U145" i="2"/>
  <c r="U152" i="2"/>
  <c r="U181" i="2"/>
  <c r="U150" i="2"/>
  <c r="U168" i="2"/>
  <c r="U162" i="2"/>
  <c r="U144" i="2"/>
  <c r="U182" i="2"/>
  <c r="U154" i="2"/>
  <c r="U165" i="2"/>
  <c r="U151" i="2"/>
  <c r="U155" i="2"/>
  <c r="U149" i="2"/>
  <c r="U147" i="2"/>
  <c r="U158" i="2"/>
  <c r="U148" i="2"/>
  <c r="U167" i="2"/>
  <c r="U169" i="2"/>
  <c r="U174" i="2"/>
  <c r="U177" i="2"/>
  <c r="U180" i="2"/>
  <c r="U178" i="2"/>
  <c r="U176" i="2"/>
  <c r="U172" i="2"/>
  <c r="U184" i="2"/>
  <c r="U171" i="2"/>
  <c r="U170" i="2"/>
  <c r="U179" i="2"/>
  <c r="U175" i="2"/>
  <c r="U185" i="2"/>
  <c r="U189" i="2"/>
  <c r="U192" i="2"/>
  <c r="U88" i="2"/>
  <c r="U190" i="2"/>
  <c r="U193" i="2"/>
  <c r="U186" i="2"/>
  <c r="U195" i="2"/>
  <c r="U206" i="2"/>
  <c r="U194" i="2"/>
  <c r="U188" i="2"/>
  <c r="U196" i="2"/>
  <c r="U187" i="2"/>
  <c r="U191" i="2"/>
  <c r="U198" i="2"/>
  <c r="U200" i="2"/>
  <c r="U201" i="2"/>
  <c r="U202" i="2"/>
  <c r="U210" i="2"/>
  <c r="U222" i="2"/>
  <c r="U216" i="2"/>
  <c r="U232" i="2"/>
  <c r="U235" i="2"/>
  <c r="U218" i="2"/>
  <c r="U204" i="2"/>
  <c r="U221" i="2"/>
  <c r="U220" i="2"/>
  <c r="U217" i="2"/>
  <c r="U208" i="2"/>
  <c r="U211" i="2"/>
  <c r="U223" i="2"/>
  <c r="U233" i="2"/>
  <c r="U209" i="2"/>
  <c r="U76" i="2"/>
  <c r="U237" i="2"/>
  <c r="U80" i="2"/>
  <c r="U251" i="2"/>
  <c r="U52" i="2"/>
  <c r="U89" i="2"/>
  <c r="U244" i="2"/>
  <c r="U241" i="2"/>
  <c r="U239" i="2"/>
  <c r="U245" i="2"/>
  <c r="U250" i="2"/>
  <c r="U248" i="2"/>
  <c r="U246" i="2"/>
  <c r="U243" i="2"/>
  <c r="U249" i="2"/>
  <c r="U247" i="2"/>
  <c r="U252" i="2"/>
  <c r="U238" i="2"/>
  <c r="U240" i="2"/>
  <c r="U254" i="2"/>
  <c r="U253" i="2"/>
  <c r="U259" i="2"/>
  <c r="U258" i="2"/>
  <c r="U260" i="2"/>
  <c r="U261" i="2"/>
  <c r="U110" i="2"/>
  <c r="U231" i="2"/>
  <c r="U263" i="2"/>
  <c r="U39" i="2"/>
  <c r="U265" i="2"/>
  <c r="U264" i="2"/>
  <c r="U262" i="2"/>
  <c r="U266" i="2"/>
  <c r="U207" i="2"/>
  <c r="U51" i="2"/>
  <c r="U157" i="2"/>
  <c r="U268" i="2"/>
  <c r="U156" i="2"/>
  <c r="U215" i="2"/>
  <c r="U224" i="2"/>
  <c r="U269" i="2"/>
  <c r="U270" i="2"/>
  <c r="U255" i="2"/>
  <c r="U161" i="2"/>
  <c r="U212" i="2"/>
  <c r="U163" i="2"/>
  <c r="U132" i="2"/>
  <c r="U104" i="2"/>
  <c r="U87" i="2"/>
  <c r="U153" i="2"/>
  <c r="U125" i="2"/>
  <c r="U120" i="2"/>
  <c r="U101" i="2"/>
  <c r="U214" i="2"/>
  <c r="U267" i="2"/>
  <c r="U234" i="2"/>
  <c r="U5" i="2"/>
  <c r="U203" i="2"/>
  <c r="U32" i="2"/>
  <c r="U56" i="2"/>
  <c r="U67" i="2"/>
  <c r="U205" i="2"/>
  <c r="U197" i="2"/>
  <c r="U199" i="2"/>
  <c r="U226" i="2"/>
  <c r="U219" i="2"/>
  <c r="U47" i="2"/>
  <c r="U20" i="2"/>
  <c r="U146" i="2"/>
  <c r="U183" i="2"/>
  <c r="U37" i="2"/>
  <c r="A9" i="2"/>
  <c r="A8" i="2"/>
  <c r="Y29" i="2" s="1"/>
  <c r="A6" i="2"/>
  <c r="A5" i="2"/>
  <c r="A4" i="2"/>
  <c r="Y41" i="2" s="1"/>
  <c r="D71" i="1" l="1"/>
  <c r="W70" i="1"/>
  <c r="O70" i="1" s="1"/>
  <c r="N70" i="1" s="1"/>
  <c r="Y11" i="2"/>
  <c r="Y13" i="2"/>
  <c r="Y20" i="2"/>
  <c r="Y5" i="2"/>
  <c r="Y10" i="2"/>
  <c r="Y40" i="2"/>
  <c r="Y18" i="2"/>
  <c r="Y21" i="2"/>
  <c r="Y34" i="2"/>
  <c r="Y14" i="2"/>
  <c r="Y7" i="2"/>
  <c r="Y37" i="2"/>
  <c r="Y9" i="2"/>
  <c r="Y6" i="2"/>
  <c r="Y19" i="2"/>
  <c r="Y22" i="2"/>
  <c r="Y15" i="2"/>
  <c r="Y8" i="2"/>
  <c r="Y17" i="2"/>
  <c r="Y28" i="2"/>
  <c r="Y27" i="2"/>
  <c r="Y30" i="2"/>
  <c r="Y23" i="2"/>
  <c r="Y16" i="2"/>
  <c r="Y25" i="2"/>
  <c r="Y36" i="2"/>
  <c r="Y35" i="2"/>
  <c r="Y38" i="2"/>
  <c r="Y31" i="2"/>
  <c r="Y24" i="2"/>
  <c r="Y33" i="2"/>
  <c r="Y12" i="2"/>
  <c r="Y26" i="2"/>
  <c r="Y39" i="2"/>
  <c r="Y32" i="2"/>
  <c r="Y4" i="2"/>
  <c r="H5" i="2"/>
  <c r="H4" i="2"/>
  <c r="W5" i="2"/>
  <c r="W6" i="2"/>
  <c r="W4" i="2"/>
  <c r="AF134" i="1"/>
  <c r="AE134" i="1"/>
  <c r="AF133" i="1"/>
  <c r="AE133" i="1"/>
  <c r="AE132" i="1"/>
  <c r="AE131" i="1"/>
  <c r="AE130" i="1"/>
  <c r="AE129" i="1"/>
  <c r="AF127" i="1"/>
  <c r="AE127" i="1"/>
  <c r="AF126" i="1"/>
  <c r="AE126" i="1"/>
  <c r="AE125" i="1"/>
  <c r="AE124" i="1"/>
  <c r="AE123" i="1"/>
  <c r="AE122" i="1"/>
  <c r="AF121" i="1"/>
  <c r="AE121" i="1"/>
  <c r="AF119" i="1"/>
  <c r="AE119" i="1"/>
  <c r="AF118" i="1"/>
  <c r="AE118" i="1"/>
  <c r="AF117" i="1"/>
  <c r="AE117" i="1"/>
  <c r="AF116" i="1"/>
  <c r="AE116" i="1"/>
  <c r="AF115" i="1"/>
  <c r="AE115" i="1"/>
  <c r="AF17" i="1"/>
  <c r="AE17" i="1"/>
  <c r="AF16" i="1"/>
  <c r="AE16" i="1"/>
  <c r="AF15" i="1"/>
  <c r="AE15" i="1"/>
  <c r="AF14" i="1"/>
  <c r="AE14" i="1"/>
  <c r="AF13" i="1"/>
  <c r="AE13" i="1"/>
  <c r="AF5" i="1"/>
  <c r="AE5" i="1"/>
  <c r="K134" i="1"/>
  <c r="K133" i="1"/>
  <c r="K127" i="1"/>
  <c r="K126" i="1"/>
  <c r="K121" i="1"/>
  <c r="K119" i="1"/>
  <c r="K118" i="1"/>
  <c r="K117" i="1"/>
  <c r="K116" i="1"/>
  <c r="K115" i="1"/>
  <c r="K17" i="1"/>
  <c r="K16" i="1"/>
  <c r="K15" i="1"/>
  <c r="K14" i="1"/>
  <c r="K13" i="1"/>
  <c r="K5" i="1"/>
  <c r="V133" i="1"/>
  <c r="U133" i="1"/>
  <c r="V126" i="1"/>
  <c r="U126" i="1"/>
  <c r="T17" i="1"/>
  <c r="P17" i="1"/>
  <c r="V17" i="1" s="1"/>
  <c r="S17" i="1"/>
  <c r="R17" i="1"/>
  <c r="Q17" i="1"/>
  <c r="C17" i="1"/>
  <c r="W17" i="1" s="1"/>
  <c r="S133" i="1"/>
  <c r="S126" i="1"/>
  <c r="D72" i="1" l="1"/>
  <c r="W71" i="1"/>
  <c r="O71" i="1" s="1"/>
  <c r="N71" i="1" s="1"/>
  <c r="R133" i="1"/>
  <c r="Q133" i="1"/>
  <c r="Q126" i="1"/>
  <c r="R126" i="1"/>
  <c r="U17" i="1"/>
  <c r="D73" i="1" l="1"/>
  <c r="W72" i="1"/>
  <c r="O72" i="1" s="1"/>
  <c r="N72" i="1" s="1"/>
  <c r="D133" i="1"/>
  <c r="O133" i="1"/>
  <c r="N133" i="1" s="1"/>
  <c r="D126" i="1"/>
  <c r="O126" i="1"/>
  <c r="N126" i="1" s="1"/>
  <c r="D74" i="1" l="1"/>
  <c r="W73" i="1"/>
  <c r="O73" i="1" s="1"/>
  <c r="N73" i="1" s="1"/>
  <c r="D75" i="1" l="1"/>
  <c r="W74" i="1"/>
  <c r="O74" i="1" s="1"/>
  <c r="N74" i="1" s="1"/>
  <c r="O17" i="1"/>
  <c r="N17" i="1" s="1"/>
  <c r="D76" i="1" l="1"/>
  <c r="W75" i="1"/>
  <c r="O75" i="1" s="1"/>
  <c r="N75" i="1" s="1"/>
  <c r="D77" i="1" l="1"/>
  <c r="W76" i="1"/>
  <c r="O76" i="1" s="1"/>
  <c r="N76" i="1" s="1"/>
  <c r="D78" i="1" l="1"/>
  <c r="W77" i="1"/>
  <c r="O77" i="1" s="1"/>
  <c r="N77" i="1" s="1"/>
  <c r="D79" i="1" l="1"/>
  <c r="W78" i="1"/>
  <c r="O78" i="1" s="1"/>
  <c r="N78" i="1" s="1"/>
  <c r="D80" i="1" l="1"/>
  <c r="W79" i="1"/>
  <c r="O79" i="1" s="1"/>
  <c r="N79" i="1" s="1"/>
  <c r="D81" i="1" l="1"/>
  <c r="W80" i="1"/>
  <c r="O80" i="1" s="1"/>
  <c r="N80" i="1" s="1"/>
  <c r="AF139" i="1" l="1"/>
  <c r="K139" i="1" s="1"/>
  <c r="AF140" i="1"/>
  <c r="K140" i="1" s="1"/>
  <c r="AF141" i="1"/>
  <c r="K141" i="1" s="1"/>
  <c r="AF143" i="1"/>
  <c r="K143" i="1" s="1"/>
  <c r="AF144" i="1"/>
  <c r="K144" i="1" s="1"/>
  <c r="AF138" i="1"/>
  <c r="K138" i="1" s="1"/>
  <c r="AF142" i="1"/>
  <c r="K142" i="1" s="1"/>
  <c r="AF146" i="1"/>
  <c r="K146" i="1" s="1"/>
  <c r="AF145" i="1"/>
  <c r="K145" i="1" s="1"/>
  <c r="AF137" i="1"/>
  <c r="K137" i="1" s="1"/>
  <c r="AF136" i="1"/>
  <c r="K136" i="1" s="1"/>
  <c r="D82" i="1"/>
  <c r="W81" i="1"/>
  <c r="O81" i="1" s="1"/>
  <c r="N81" i="1" s="1"/>
  <c r="D83" i="1" l="1"/>
  <c r="W82" i="1"/>
  <c r="O82" i="1" s="1"/>
  <c r="N82" i="1" s="1"/>
  <c r="D84" i="1" l="1"/>
  <c r="W83" i="1"/>
  <c r="O83" i="1" s="1"/>
  <c r="N83" i="1" s="1"/>
  <c r="D85" i="1" l="1"/>
  <c r="W84" i="1"/>
  <c r="O84" i="1" s="1"/>
  <c r="N84" i="1" s="1"/>
  <c r="D86" i="1" l="1"/>
  <c r="W85" i="1"/>
  <c r="O85" i="1" s="1"/>
  <c r="N85" i="1" s="1"/>
  <c r="D87" i="1" l="1"/>
  <c r="W86" i="1"/>
  <c r="O86" i="1" s="1"/>
  <c r="N86" i="1" s="1"/>
  <c r="D88" i="1" l="1"/>
  <c r="W87" i="1"/>
  <c r="O87" i="1" s="1"/>
  <c r="N87" i="1" s="1"/>
  <c r="D89" i="1" l="1"/>
  <c r="W88" i="1"/>
  <c r="O88" i="1" s="1"/>
  <c r="N88" i="1" s="1"/>
  <c r="D90" i="1" l="1"/>
  <c r="W89" i="1"/>
  <c r="O89" i="1" s="1"/>
  <c r="N89" i="1" s="1"/>
  <c r="D91" i="1" l="1"/>
  <c r="W90" i="1"/>
  <c r="O90" i="1" s="1"/>
  <c r="N90" i="1" s="1"/>
  <c r="D92" i="1" l="1"/>
  <c r="W91" i="1"/>
  <c r="O91" i="1" s="1"/>
  <c r="N91" i="1" s="1"/>
  <c r="D93" i="1" l="1"/>
  <c r="W92" i="1"/>
  <c r="O92" i="1" s="1"/>
  <c r="N92" i="1" s="1"/>
  <c r="D94" i="1" l="1"/>
  <c r="W93" i="1"/>
  <c r="O93" i="1" s="1"/>
  <c r="N93" i="1" s="1"/>
  <c r="D95" i="1" l="1"/>
  <c r="W94" i="1"/>
  <c r="O94" i="1" s="1"/>
  <c r="N94" i="1" s="1"/>
  <c r="D96" i="1" l="1"/>
  <c r="W95" i="1"/>
  <c r="O95" i="1" s="1"/>
  <c r="N95" i="1" s="1"/>
  <c r="D97" i="1" l="1"/>
  <c r="W96" i="1"/>
  <c r="O96" i="1" s="1"/>
  <c r="N96" i="1" s="1"/>
  <c r="D98" i="1" l="1"/>
  <c r="W97" i="1"/>
  <c r="O97" i="1" s="1"/>
  <c r="N97" i="1" s="1"/>
  <c r="D99" i="1" l="1"/>
  <c r="W98" i="1"/>
  <c r="O98" i="1" s="1"/>
  <c r="N98" i="1" s="1"/>
  <c r="D100" i="1" l="1"/>
  <c r="W99" i="1"/>
  <c r="O99" i="1" s="1"/>
  <c r="N99" i="1" s="1"/>
  <c r="D101" i="1" l="1"/>
  <c r="W100" i="1"/>
  <c r="O100" i="1" s="1"/>
  <c r="N100" i="1" s="1"/>
  <c r="D102" i="1" l="1"/>
  <c r="W101" i="1"/>
  <c r="O101" i="1" s="1"/>
  <c r="N101" i="1" s="1"/>
  <c r="D103" i="1" l="1"/>
  <c r="W102" i="1"/>
  <c r="O102" i="1" s="1"/>
  <c r="N102" i="1" s="1"/>
  <c r="D104" i="1" l="1"/>
  <c r="W103" i="1"/>
  <c r="O103" i="1" s="1"/>
  <c r="N103" i="1" s="1"/>
  <c r="D105" i="1" l="1"/>
  <c r="W104" i="1"/>
  <c r="O104" i="1" s="1"/>
  <c r="N104" i="1" s="1"/>
  <c r="D106" i="1" l="1"/>
  <c r="W105" i="1"/>
  <c r="O105" i="1" s="1"/>
  <c r="N105" i="1" s="1"/>
  <c r="D107" i="1" l="1"/>
  <c r="W106" i="1"/>
  <c r="O106" i="1" s="1"/>
  <c r="N106" i="1" s="1"/>
  <c r="D108" i="1" l="1"/>
  <c r="W107" i="1"/>
  <c r="O107" i="1" s="1"/>
  <c r="N107" i="1" s="1"/>
  <c r="D109" i="1" l="1"/>
  <c r="W108" i="1"/>
  <c r="O108" i="1" s="1"/>
  <c r="N108" i="1" s="1"/>
  <c r="D110" i="1" l="1"/>
  <c r="W109" i="1"/>
  <c r="O109" i="1" s="1"/>
  <c r="N109" i="1" s="1"/>
  <c r="D111" i="1" l="1"/>
  <c r="W110" i="1"/>
  <c r="O110" i="1" s="1"/>
  <c r="N110" i="1" s="1"/>
  <c r="D112" i="1" l="1"/>
  <c r="W111" i="1"/>
  <c r="O111" i="1" s="1"/>
  <c r="N111" i="1" s="1"/>
  <c r="D113" i="1" l="1"/>
  <c r="W112" i="1"/>
  <c r="O112" i="1" s="1"/>
  <c r="N112" i="1" s="1"/>
  <c r="AF21" i="1" l="1"/>
  <c r="K21" i="1" s="1"/>
  <c r="AF52" i="1"/>
  <c r="K52" i="1" s="1"/>
  <c r="AF50" i="1"/>
  <c r="K50" i="1" s="1"/>
  <c r="AF54" i="1"/>
  <c r="K54" i="1" s="1"/>
  <c r="AF43" i="1"/>
  <c r="K43" i="1" s="1"/>
  <c r="D114" i="1"/>
  <c r="W114" i="1" s="1"/>
  <c r="O114" i="1" s="1"/>
  <c r="N114" i="1" s="1"/>
  <c r="W113" i="1"/>
  <c r="O113" i="1" s="1"/>
  <c r="N113" i="1" s="1"/>
  <c r="P2" i="1" l="1"/>
  <c r="G4" i="1" s="1"/>
  <c r="AF28" i="1"/>
  <c r="K28" i="1" s="1"/>
  <c r="AF9" i="1"/>
  <c r="K9" i="1" s="1"/>
  <c r="AF124" i="1"/>
  <c r="K124" i="1" s="1"/>
  <c r="AF41" i="1"/>
  <c r="K41" i="1" s="1"/>
  <c r="AF123" i="1"/>
  <c r="K123" i="1" s="1"/>
  <c r="AF62" i="1"/>
  <c r="K62" i="1" s="1"/>
  <c r="AF129" i="1"/>
  <c r="K129" i="1" s="1"/>
  <c r="AF125" i="1"/>
  <c r="K125" i="1" s="1"/>
  <c r="AF38" i="1"/>
  <c r="K38" i="1" s="1"/>
  <c r="AF36" i="1"/>
  <c r="K36" i="1" s="1"/>
  <c r="AF130" i="1"/>
  <c r="K130" i="1" s="1"/>
  <c r="AF132" i="1"/>
  <c r="K132" i="1" s="1"/>
  <c r="AF19" i="1"/>
  <c r="K19" i="1" s="1"/>
  <c r="AF34" i="1"/>
  <c r="K34" i="1" s="1"/>
  <c r="AF30" i="1"/>
  <c r="K30" i="1" s="1"/>
  <c r="AF122" i="1"/>
  <c r="K122" i="1" s="1"/>
  <c r="AF131" i="1"/>
  <c r="K131" i="1" s="1"/>
</calcChain>
</file>

<file path=xl/comments1.xml><?xml version="1.0" encoding="utf-8"?>
<comments xmlns="http://schemas.openxmlformats.org/spreadsheetml/2006/main">
  <authors>
    <author>MATHELOT Frederic (EACEA-EXT)</author>
  </authors>
  <commentList>
    <comment ref="P10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10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10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10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20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20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20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20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20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20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22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22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22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22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22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22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29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29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29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29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29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29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29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31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31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31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31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31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31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31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31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35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35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35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35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35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35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37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37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37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37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37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37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37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37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39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39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39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39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39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39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39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39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42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42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42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42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42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42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42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42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44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44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44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44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44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44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44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51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51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51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51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51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51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51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51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53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53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53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53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53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53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53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53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55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55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55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55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55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55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55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55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63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Q63" authorId="0" shapeId="0">
      <text>
        <r>
          <rPr>
            <b/>
            <sz val="9"/>
            <color indexed="81"/>
            <rFont val="Tahoma"/>
            <family val="2"/>
          </rPr>
          <t>Nbr Decimals</t>
        </r>
      </text>
    </comment>
    <comment ref="R63" authorId="0" shapeId="0">
      <text>
        <r>
          <rPr>
            <b/>
            <sz val="9"/>
            <color indexed="81"/>
            <rFont val="Tahoma"/>
            <family val="2"/>
          </rPr>
          <t>MIN VALUE</t>
        </r>
      </text>
    </comment>
    <comment ref="S63" authorId="0" shapeId="0">
      <text>
        <r>
          <rPr>
            <b/>
            <sz val="9"/>
            <color indexed="81"/>
            <rFont val="Tahoma"/>
            <family val="2"/>
          </rPr>
          <t>MAX VALUE</t>
        </r>
      </text>
    </comment>
    <comment ref="T63" authorId="0" shapeId="0">
      <text>
        <r>
          <rPr>
            <b/>
            <sz val="9"/>
            <color indexed="81"/>
            <rFont val="Tahoma"/>
            <family val="2"/>
          </rPr>
          <t>Mandatory?</t>
        </r>
      </text>
    </comment>
    <comment ref="X63" authorId="0" shapeId="0">
      <text>
        <r>
          <rPr>
            <b/>
            <sz val="9"/>
            <color indexed="81"/>
            <rFont val="Tahoma"/>
            <family val="2"/>
          </rPr>
          <t>Check Rounding</t>
        </r>
      </text>
    </comment>
    <comment ref="Y63" authorId="0" shapeId="0">
      <text>
        <r>
          <rPr>
            <b/>
            <sz val="9"/>
            <color indexed="81"/>
            <rFont val="Tahoma"/>
            <family val="2"/>
          </rPr>
          <t>Check Num</t>
        </r>
      </text>
    </comment>
    <comment ref="Z63" authorId="0" shapeId="0">
      <text>
        <r>
          <rPr>
            <b/>
            <sz val="9"/>
            <color indexed="81"/>
            <rFont val="Tahoma"/>
            <family val="2"/>
          </rPr>
          <t>CheckMax</t>
        </r>
      </text>
    </comment>
    <comment ref="P126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P133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  <comment ref="P147" authorId="0" shapeId="0">
      <text>
        <r>
          <rPr>
            <sz val="9"/>
            <color indexed="81"/>
            <rFont val="Tahoma"/>
            <family val="2"/>
          </rPr>
          <t>Type of data</t>
        </r>
      </text>
    </comment>
  </commentList>
</comments>
</file>

<file path=xl/sharedStrings.xml><?xml version="1.0" encoding="utf-8"?>
<sst xmlns="http://schemas.openxmlformats.org/spreadsheetml/2006/main" count="1367" uniqueCount="969">
  <si>
    <t>XX</t>
  </si>
  <si>
    <t>CCM2</t>
  </si>
  <si>
    <t>Value</t>
  </si>
  <si>
    <t>XXXXXXXXXXXX</t>
  </si>
  <si>
    <t>.</t>
  </si>
  <si>
    <t>Yes</t>
  </si>
  <si>
    <t>No</t>
  </si>
  <si>
    <t>XXXXXXXXXXXXXXXXXXXXXXXXXXX LABELS XXXXXXXXXXXXXXXXXXXXXXXXXXXXXXXXXXXXXXXXXXXXX</t>
  </si>
  <si>
    <t>XXXXXXXXX_OTHER_FIELDS_XXXXXXXXXX</t>
  </si>
  <si>
    <t>Calculations</t>
  </si>
  <si>
    <t>Calls</t>
  </si>
  <si>
    <t>Topics</t>
  </si>
  <si>
    <t>Validations</t>
  </si>
  <si>
    <t>PART C OF YOUR PROPOSAL</t>
  </si>
  <si>
    <t>Nbr Errors:</t>
  </si>
  <si>
    <t>Types of organisations</t>
  </si>
  <si>
    <t>Pic</t>
  </si>
  <si>
    <t>Organisation</t>
  </si>
  <si>
    <t>Type of Organisation</t>
  </si>
  <si>
    <t>Ctry</t>
  </si>
  <si>
    <t>XXXXXXXXX</t>
  </si>
  <si>
    <t>Countries</t>
  </si>
  <si>
    <t>Code</t>
  </si>
  <si>
    <t>Name</t>
  </si>
  <si>
    <t>Nbr Pics Filled</t>
  </si>
  <si>
    <t>Pic Filled</t>
  </si>
  <si>
    <t>TotalPicSoFar</t>
  </si>
  <si>
    <t>Check this Row</t>
  </si>
  <si>
    <t>control</t>
  </si>
  <si>
    <t>BE</t>
  </si>
  <si>
    <t>FR</t>
  </si>
  <si>
    <t>DE</t>
  </si>
  <si>
    <t>NL</t>
  </si>
  <si>
    <t>ES</t>
  </si>
  <si>
    <t>PL</t>
  </si>
  <si>
    <t>LU</t>
  </si>
  <si>
    <t>X
X</t>
  </si>
  <si>
    <t>Name of the organisation</t>
  </si>
  <si>
    <t>Validity of Pic</t>
  </si>
  <si>
    <t>Inclusion and diversity</t>
  </si>
  <si>
    <t>Digital transformation</t>
  </si>
  <si>
    <t>Environment and fight against climate change</t>
  </si>
  <si>
    <t>Participation in democratic life</t>
  </si>
  <si>
    <t>o</t>
  </si>
  <si>
    <t>Minimum</t>
  </si>
  <si>
    <t>Maximum</t>
  </si>
  <si>
    <t>horizontal priority has</t>
  </si>
  <si>
    <t>horizontal priorities have</t>
  </si>
  <si>
    <t>sector specific priority has</t>
  </si>
  <si>
    <t>sector specific priorities have</t>
  </si>
  <si>
    <t>RowMin</t>
  </si>
  <si>
    <t>RowMax</t>
  </si>
  <si>
    <t>CountChecked</t>
  </si>
  <si>
    <t>NbrRowsInList</t>
  </si>
  <si>
    <t>X
X
X
X
X</t>
  </si>
  <si>
    <t>Y</t>
  </si>
  <si>
    <t>number</t>
  </si>
  <si>
    <t>dropdown</t>
  </si>
  <si>
    <t>Western Balkans</t>
  </si>
  <si>
    <t>Southern Medditeranean</t>
  </si>
  <si>
    <t>Both Western Balkans and Southern Medditeranean regions</t>
  </si>
  <si>
    <t>PATH</t>
  </si>
  <si>
    <t>FieldUsed</t>
  </si>
  <si>
    <t>FIELD NAME</t>
  </si>
  <si>
    <t>Control</t>
  </si>
  <si>
    <t>Order</t>
  </si>
  <si>
    <t>HorizontalPriority</t>
  </si>
  <si>
    <t>SectorSpecificPriority</t>
  </si>
  <si>
    <t>ConfirmationFieldYouth</t>
  </si>
  <si>
    <t>IDField</t>
  </si>
  <si>
    <t>TYPE OF ROW</t>
  </si>
  <si>
    <t>Field</t>
  </si>
  <si>
    <t>Error</t>
  </si>
  <si>
    <t>Space</t>
  </si>
  <si>
    <t>Comment</t>
  </si>
  <si>
    <t>H1</t>
  </si>
  <si>
    <t>H2</t>
  </si>
  <si>
    <t>CoveredRegion</t>
  </si>
  <si>
    <t>ISO</t>
  </si>
  <si>
    <t>ID</t>
  </si>
  <si>
    <t>Key</t>
  </si>
  <si>
    <t>Index</t>
  </si>
  <si>
    <t>TL</t>
  </si>
  <si>
    <t>Timor Leste</t>
  </si>
  <si>
    <t>GR</t>
  </si>
  <si>
    <t>Greece - INACTIVE</t>
  </si>
  <si>
    <t>XM</t>
  </si>
  <si>
    <t>Montenegro</t>
  </si>
  <si>
    <t>XS</t>
  </si>
  <si>
    <t>Serbia</t>
  </si>
  <si>
    <t>AD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</si>
  <si>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</si>
  <si>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</si>
  <si>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</si>
  <si>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</si>
  <si>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</si>
  <si>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</si>
  <si>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</si>
  <si>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</si>
  <si>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</si>
  <si>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</si>
  <si>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</si>
  <si>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</si>
  <si>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</si>
  <si>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</si>
  <si>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</si>
  <si>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</si>
  <si>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</si>
  <si>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</si>
  <si>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</si>
  <si>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</si>
  <si>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</si>
  <si>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</si>
  <si>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</si>
  <si>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</si>
  <si>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</si>
  <si>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</si>
  <si>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</si>
  <si>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</si>
  <si>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</si>
  <si>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</si>
  <si>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</si>
  <si>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</si>
  <si>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</si>
  <si>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</si>
  <si>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</si>
  <si>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</si>
  <si>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</si>
  <si>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</si>
  <si>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</si>
  <si>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</si>
  <si>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</si>
  <si>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</si>
  <si>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</si>
  <si>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</si>
  <si>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</si>
  <si>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</si>
  <si>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</si>
  <si>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</si>
  <si>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</si>
  <si>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</si>
  <si>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</si>
  <si>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</si>
  <si>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</si>
  <si>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</si>
  <si>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</si>
  <si>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</si>
  <si>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</si>
  <si>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</si>
  <si>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</si>
  <si>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</si>
  <si>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</si>
  <si>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</si>
  <si>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</si>
  <si>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</si>
  <si>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</si>
  <si>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</si>
  <si>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</si>
  <si>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</si>
  <si>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</si>
  <si>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</si>
  <si>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</si>
  <si>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Islands (or Keeling Islands)</t>
  </si>
  <si>
    <t>CD</t>
  </si>
  <si>
    <t>Congo (Democratic Republic of)</t>
  </si>
  <si>
    <t>CF</t>
  </si>
  <si>
    <t>Central African Republic</t>
  </si>
  <si>
    <t>CG</t>
  </si>
  <si>
    <t>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</si>
  <si>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</si>
  <si>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</si>
  <si>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</si>
  <si>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</si>
  <si>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</si>
  <si>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</si>
  <si>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</si>
  <si>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</si>
  <si>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</si>
  <si>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</si>
  <si>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</si>
  <si>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 (People's Republic of)</t>
  </si>
  <si>
    <t>CO</t>
  </si>
  <si>
    <t>Colombia</t>
  </si>
  <si>
    <t>CR</t>
  </si>
  <si>
    <t>Costa Rica</t>
  </si>
  <si>
    <t>CU</t>
  </si>
  <si>
    <t>Cuba</t>
  </si>
  <si>
    <t>CV</t>
  </si>
  <si>
    <t>Cape Verde</t>
  </si>
  <si>
    <t>CX</t>
  </si>
  <si>
    <t>Christmas Island</t>
  </si>
  <si>
    <t>CY</t>
  </si>
  <si>
    <t>Cyprus</t>
  </si>
  <si>
    <t>CZ</t>
  </si>
  <si>
    <t>Czechia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</si>
  <si>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</si>
  <si>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</si>
  <si>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</si>
  <si>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</si>
  <si>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</si>
  <si>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</si>
  <si>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</si>
  <si>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</si>
  <si>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</si>
  <si>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</si>
  <si>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</si>
  <si>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</si>
  <si>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</si>
  <si>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</si>
  <si>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</si>
  <si>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</si>
  <si>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</si>
  <si>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ER</t>
  </si>
  <si>
    <t>Eritrea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</si>
  <si>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</si>
  <si>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</si>
  <si>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</si>
  <si>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</si>
  <si>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</si>
  <si>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</si>
  <si>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</si>
  <si>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</si>
  <si>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Islands</t>
  </si>
  <si>
    <t>FM</t>
  </si>
  <si>
    <t>Micronesia (Federated States of)</t>
  </si>
  <si>
    <t>FO</t>
  </si>
  <si>
    <t>Faroe Islands</t>
  </si>
  <si>
    <t>France</t>
  </si>
  <si>
    <t>GA</t>
  </si>
  <si>
    <t>Gabon</t>
  </si>
  <si>
    <t>GB</t>
  </si>
  <si>
    <t>Great Britain</t>
  </si>
  <si>
    <t>UK</t>
  </si>
  <si>
    <t>United Kingdom</t>
  </si>
  <si>
    <t>GD</t>
  </si>
  <si>
    <t>Grenada</t>
  </si>
  <si>
    <t>GE</t>
  </si>
  <si>
    <t>Georgia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</si>
  <si>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</si>
  <si>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</si>
  <si>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</si>
  <si>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</si>
  <si>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</si>
  <si>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</si>
  <si>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</si>
  <si>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</si>
  <si>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</si>
  <si>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</si>
  <si>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GQ</t>
  </si>
  <si>
    <t>Equatorial Guinea</t>
  </si>
  <si>
    <t>EL</t>
  </si>
  <si>
    <t>Greece</t>
  </si>
  <si>
    <t>GS</t>
  </si>
  <si>
    <t>South Georgia and South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</si>
  <si>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</si>
  <si>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</si>
  <si>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</si>
  <si>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</si>
  <si>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</si>
  <si>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</si>
  <si>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</si>
  <si>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</si>
  <si>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</si>
  <si>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</si>
  <si>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</si>
  <si>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Island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</si>
  <si>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</si>
  <si>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</si>
  <si>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</si>
  <si>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</si>
  <si>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</si>
  <si>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</si>
  <si>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</si>
  <si>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</si>
  <si>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Indonesia</t>
  </si>
  <si>
    <t>IE</t>
  </si>
  <si>
    <t>Ireland</t>
  </si>
  <si>
    <t>IL</t>
  </si>
  <si>
    <t>Israel</t>
  </si>
  <si>
    <t>IN</t>
  </si>
  <si>
    <t>India</t>
  </si>
  <si>
    <t>IO</t>
  </si>
  <si>
    <t>British Indian Ocean Territory</t>
  </si>
  <si>
    <t>IQ</t>
  </si>
  <si>
    <t>Iraq</t>
  </si>
  <si>
    <t>IR</t>
  </si>
  <si>
    <t>Iran (Islamic Republic of)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</si>
  <si>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</si>
  <si>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</si>
  <si>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</si>
  <si>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</si>
  <si>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</si>
  <si>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</si>
  <si>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</si>
  <si>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</si>
  <si>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</si>
  <si>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</si>
  <si>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</si>
  <si>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</si>
  <si>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</si>
  <si>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</si>
  <si>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</si>
  <si>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</si>
  <si>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</si>
  <si>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</si>
  <si>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</si>
  <si>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</si>
  <si>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</si>
  <si>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St Kitts and Nevis</t>
  </si>
  <si>
    <t>KP</t>
  </si>
  <si>
    <t>Korea (Democratic People's Republic of)</t>
  </si>
  <si>
    <t>KR</t>
  </si>
  <si>
    <t>Korea (Republic of)</t>
  </si>
  <si>
    <t>KW</t>
  </si>
  <si>
    <t>Kuwait</t>
  </si>
  <si>
    <t>KY</t>
  </si>
  <si>
    <t>Cayman Islands</t>
  </si>
  <si>
    <t>KZ</t>
  </si>
  <si>
    <t>Kazakhstan</t>
  </si>
  <si>
    <t>LA</t>
  </si>
  <si>
    <t>Lao (People's Democratic Republic)</t>
  </si>
  <si>
    <t>LB</t>
  </si>
  <si>
    <t>Lebanon</t>
  </si>
  <si>
    <t>LC</t>
  </si>
  <si>
    <t>St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</si>
  <si>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</si>
  <si>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</si>
  <si>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</si>
  <si>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</si>
  <si>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</si>
  <si>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</si>
  <si>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</si>
  <si>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</si>
  <si>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</si>
  <si>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</si>
  <si>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Luxembourg</t>
  </si>
  <si>
    <t>LV</t>
  </si>
  <si>
    <t>Latvia</t>
  </si>
  <si>
    <t>LY</t>
  </si>
  <si>
    <t>Libya</t>
  </si>
  <si>
    <t>MA</t>
  </si>
  <si>
    <t>Morocco</t>
  </si>
  <si>
    <t>MD</t>
  </si>
  <si>
    <t>Moldova (Republic of)</t>
  </si>
  <si>
    <t>MG</t>
  </si>
  <si>
    <t>Madagascar</t>
  </si>
  <si>
    <t>MH</t>
  </si>
  <si>
    <t>Marshall Islands</t>
  </si>
  <si>
    <t>MK</t>
  </si>
  <si>
    <t>North Macedonia</t>
  </si>
  <si>
    <t>ML</t>
  </si>
  <si>
    <t>Mali</t>
  </si>
  <si>
    <t>MM</t>
  </si>
  <si>
    <t>Myanmar</t>
  </si>
  <si>
    <t>MN</t>
  </si>
  <si>
    <t>Mongolia</t>
  </si>
  <si>
    <t>MO</t>
  </si>
  <si>
    <t>Macao</t>
  </si>
  <si>
    <t>MP</t>
  </si>
  <si>
    <t>Northern Mariana Islands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</si>
  <si>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</si>
  <si>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</si>
  <si>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</si>
  <si>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</si>
  <si>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</si>
  <si>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</si>
  <si>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</si>
  <si>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</si>
  <si>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</si>
  <si>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</si>
  <si>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</si>
  <si>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</si>
  <si>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</si>
  <si>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</si>
  <si>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</si>
  <si>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</si>
  <si>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</si>
  <si>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</si>
  <si>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</si>
  <si>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</si>
  <si>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</si>
  <si>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</si>
  <si>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</si>
  <si>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</si>
  <si>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</si>
  <si>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</si>
  <si>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</si>
  <si>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</si>
  <si>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</si>
  <si>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</si>
  <si>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Netherlands</t>
  </si>
  <si>
    <t>NO</t>
  </si>
  <si>
    <t>Norway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</si>
  <si>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</si>
  <si>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</si>
  <si>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</si>
  <si>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</si>
  <si>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</si>
  <si>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</si>
  <si>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</si>
  <si>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</si>
  <si>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</si>
  <si>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</si>
  <si>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</si>
  <si>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</si>
  <si>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</si>
  <si>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</si>
  <si>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</si>
  <si>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</si>
  <si>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</si>
  <si>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</si>
  <si>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</si>
  <si>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</si>
  <si>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</si>
  <si>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</si>
  <si>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Poland</t>
  </si>
  <si>
    <t>PM</t>
  </si>
  <si>
    <t>Saint Pierre and Miquelon</t>
  </si>
  <si>
    <t>PN</t>
  </si>
  <si>
    <t>Pitcairn Islands</t>
  </si>
  <si>
    <t>PS</t>
  </si>
  <si>
    <t>Palestine</t>
  </si>
  <si>
    <t>PT</t>
  </si>
  <si>
    <t>Portugal</t>
  </si>
  <si>
    <t>PW</t>
  </si>
  <si>
    <t>Palau</t>
  </si>
  <si>
    <t>PY</t>
  </si>
  <si>
    <t>Paraguay</t>
  </si>
  <si>
    <t>QA</t>
  </si>
  <si>
    <t>Qatar</t>
  </si>
  <si>
    <t>RO</t>
  </si>
  <si>
    <t>Romania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</si>
  <si>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</si>
  <si>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</si>
  <si>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</si>
  <si>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</si>
  <si>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</si>
  <si>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</si>
  <si>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</si>
  <si>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</si>
  <si>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</si>
  <si>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</si>
  <si>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</si>
  <si>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</si>
  <si>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</si>
  <si>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</si>
  <si>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</si>
  <si>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</si>
  <si>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</si>
  <si>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</t>
  </si>
  <si>
    <t>SI</t>
  </si>
  <si>
    <t>Slovenia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</si>
  <si>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</si>
  <si>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</si>
  <si>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</si>
  <si>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</si>
  <si>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</si>
  <si>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</si>
  <si>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</si>
  <si>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</si>
  <si>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</si>
  <si>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</si>
  <si>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</si>
  <si>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</si>
  <si>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</si>
  <si>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</si>
  <si>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</si>
  <si>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 Salvador</t>
  </si>
  <si>
    <t>SY</t>
  </si>
  <si>
    <t>Syria</t>
  </si>
  <si>
    <t>SZ</t>
  </si>
  <si>
    <t>Eswatini</t>
  </si>
  <si>
    <t>TC</t>
  </si>
  <si>
    <t>Turks and Caicos Islands</t>
  </si>
  <si>
    <t>TD</t>
  </si>
  <si>
    <t>Chad</t>
  </si>
  <si>
    <t>TF</t>
  </si>
  <si>
    <t>French Southern and Antarctic Lands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</si>
  <si>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</si>
  <si>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</si>
  <si>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</si>
  <si>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</si>
  <si>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</si>
  <si>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</si>
  <si>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</si>
  <si>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</si>
  <si>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TM</t>
  </si>
  <si>
    <t>Turkmenistan</t>
  </si>
  <si>
    <t>TN</t>
  </si>
  <si>
    <t>Tunisia</t>
  </si>
  <si>
    <t>TO</t>
  </si>
  <si>
    <t>Tonga</t>
  </si>
  <si>
    <t>TP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</si>
  <si>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</si>
  <si>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</si>
  <si>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</si>
  <si>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</si>
  <si>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</si>
  <si>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</si>
  <si>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</si>
  <si>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</si>
  <si>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</si>
  <si>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 (United Republic of)</t>
  </si>
  <si>
    <t>UA</t>
  </si>
  <si>
    <t>Ukraine</t>
  </si>
  <si>
    <t>UG</t>
  </si>
  <si>
    <t>Uganda</t>
  </si>
  <si>
    <t>UM</t>
  </si>
  <si>
    <t>United States Minor outlying islands</t>
  </si>
  <si>
    <t>US</t>
  </si>
  <si>
    <t>United States</t>
  </si>
  <si>
    <t>UY</t>
  </si>
  <si>
    <t>Uruguay</t>
  </si>
  <si>
    <t>UZ</t>
  </si>
  <si>
    <t>Uzbekistan</t>
  </si>
  <si>
    <t>VA</t>
  </si>
  <si>
    <t>Holy See</t>
  </si>
  <si>
    <t>VC</t>
  </si>
  <si>
    <t>St Vincent and the Grenadines</t>
  </si>
  <si>
    <t>VE</t>
  </si>
  <si>
    <t>Venezuela</t>
  </si>
  <si>
    <t>VG</t>
  </si>
  <si>
    <t>British Virgin Islands</t>
  </si>
  <si>
    <t>VI</t>
  </si>
  <si>
    <t>Virgin Islands (US)</t>
  </si>
  <si>
    <t>VN</t>
  </si>
  <si>
    <t>Vietnam</t>
  </si>
  <si>
    <t>VU</t>
  </si>
  <si>
    <t>Vanuatu</t>
  </si>
  <si>
    <t>WF</t>
  </si>
  <si>
    <t>Wallis and Futuna</t>
  </si>
  <si>
    <t>WS</t>
  </si>
  <si>
    <t>Samoa</t>
  </si>
  <si>
    <t>XC</t>
  </si>
  <si>
    <t>Ceuta</t>
  </si>
  <si>
    <t>XL</t>
  </si>
  <si>
    <t>Melilla</t>
  </si>
  <si>
    <t>YE</t>
  </si>
  <si>
    <t>Yemen</t>
  </si>
  <si>
    <t>YT</t>
  </si>
  <si>
    <t>Mayotte</t>
  </si>
  <si>
    <t>YU</t>
  </si>
  <si>
    <t>Serbia and Montenegro</t>
  </si>
  <si>
    <t>ZA</t>
  </si>
  <si>
    <t>South Africa</t>
  </si>
  <si>
    <t>ZM</t>
  </si>
  <si>
    <t>Zambia</t>
  </si>
  <si>
    <t>ZW</t>
  </si>
  <si>
    <t>Zimbabwe</t>
  </si>
  <si>
    <t>N/A</t>
  </si>
  <si>
    <t>Undefined</t>
  </si>
  <si>
    <t>MC</t>
  </si>
  <si>
    <t>Monaco</t>
  </si>
  <si>
    <t>RS</t>
  </si>
  <si>
    <t>ME</t>
  </si>
  <si>
    <t>XK</t>
  </si>
  <si>
    <t>Kosovo * UN resolution</t>
  </si>
  <si>
    <t>GG</t>
  </si>
  <si>
    <t>Guernsey</t>
  </si>
  <si>
    <t>GF</t>
  </si>
  <si>
    <t>French Guiana</t>
  </si>
  <si>
    <t>MQ</t>
  </si>
  <si>
    <t>Martinique </t>
  </si>
  <si>
    <t>JE</t>
  </si>
  <si>
    <t>Jersey</t>
  </si>
  <si>
    <t>IM</t>
  </si>
  <si>
    <t>Isle of Man</t>
  </si>
  <si>
    <t>GP</t>
  </si>
  <si>
    <t>Guadeloupe</t>
  </si>
  <si>
    <t>CS</t>
  </si>
  <si>
    <t>EH</t>
  </si>
  <si>
    <t>Western Sahara</t>
  </si>
  <si>
    <t>SJ</t>
  </si>
  <si>
    <t>Svalbard and Jan Mayen</t>
  </si>
  <si>
    <t>AX</t>
  </si>
  <si>
    <t>Åland islands</t>
  </si>
  <si>
    <t>BL</t>
  </si>
  <si>
    <t>Saint Barthélemy</t>
  </si>
  <si>
    <t>BQ</t>
  </si>
  <si>
    <t>Bonaire Sint Eustatius and Saba</t>
  </si>
  <si>
    <t>CP</t>
  </si>
  <si>
    <t>Clipperton</t>
  </si>
  <si>
    <t>CW</t>
  </si>
  <si>
    <t>Curaçao</t>
  </si>
  <si>
    <t>MF</t>
  </si>
  <si>
    <t>Saint Martin (french part)</t>
  </si>
  <si>
    <t>PR</t>
  </si>
  <si>
    <t>Puerto Rico</t>
  </si>
  <si>
    <t>RE</t>
  </si>
  <si>
    <t>Réunion</t>
  </si>
  <si>
    <t>SS</t>
  </si>
  <si>
    <t>South Sudan</t>
  </si>
  <si>
    <t>SX</t>
  </si>
  <si>
    <t>Sint Maarten (dutch part)</t>
  </si>
  <si>
    <t>X1</t>
  </si>
  <si>
    <t>Canary Islands</t>
  </si>
  <si>
    <t>X2</t>
  </si>
  <si>
    <t>Azores</t>
  </si>
  <si>
    <t>X3</t>
  </si>
  <si>
    <t>Madeira</t>
  </si>
  <si>
    <t>X4</t>
  </si>
  <si>
    <t>Northern part of Cyprus</t>
  </si>
  <si>
    <t>AB</t>
  </si>
  <si>
    <t>British Antarctic Territory</t>
  </si>
  <si>
    <t>Label</t>
  </si>
  <si>
    <t>N</t>
  </si>
  <si>
    <t>TOWNS_MUNICIPALITIES</t>
  </si>
  <si>
    <t>Towns/municipalities</t>
  </si>
  <si>
    <t>TWIN_COMM_NET</t>
  </si>
  <si>
    <t>Twinning committees or networks</t>
  </si>
  <si>
    <t>TWIN_COMM</t>
  </si>
  <si>
    <t>Twinning committee</t>
  </si>
  <si>
    <t>ELIG0002_CERV</t>
  </si>
  <si>
    <t>Other levels of local/regional authorities</t>
  </si>
  <si>
    <t>FED_LOC_AUTH</t>
  </si>
  <si>
    <t>Federations/associations of local authorities</t>
  </si>
  <si>
    <t>ELIG0001_CERV</t>
  </si>
  <si>
    <t>Non for profit Organisation representing a local authority</t>
  </si>
  <si>
    <t>CSO</t>
  </si>
  <si>
    <t>Civil Society Organisation</t>
  </si>
  <si>
    <t>ELIG0003_CERV</t>
  </si>
  <si>
    <t>Survivors' associations</t>
  </si>
  <si>
    <t>CULT_YTH_EDU_RES_ORG</t>
  </si>
  <si>
    <t>Cultural, youth, educational and research organisations</t>
  </si>
  <si>
    <t>CIV_ED_CULT_RES_ORG_EFC</t>
  </si>
  <si>
    <t>Educational, cultural or research institutions</t>
  </si>
  <si>
    <t>EUROPEAN_NETWORKS</t>
  </si>
  <si>
    <t>European Networks</t>
  </si>
  <si>
    <t>CSOEU</t>
  </si>
  <si>
    <t>Civil society organisations active at EU level</t>
  </si>
  <si>
    <t>EUR_THINK_TANK</t>
  </si>
  <si>
    <t>European think tanks</t>
  </si>
  <si>
    <t>CERV-ASTT</t>
  </si>
  <si>
    <t>Association of twinned towns</t>
  </si>
  <si>
    <t>CERV-CSO</t>
  </si>
  <si>
    <t>CERV-CSO-LAW-RIGHTS-DEMOC</t>
  </si>
  <si>
    <t>Civil Society Organisations (CSOs) active in promoting and protecting rule of law, fundamental rights and democracy</t>
  </si>
  <si>
    <t>CERV-CSOREM</t>
  </si>
  <si>
    <t>Civil society organisations for European remembrance</t>
  </si>
  <si>
    <t>CERV-CSOEU</t>
  </si>
  <si>
    <t>Civil society organisations working at European level</t>
  </si>
  <si>
    <t>CERV-CIV_ED_CULT_RES_ORG_EFC</t>
  </si>
  <si>
    <t>Educational, cultural or research organisation</t>
  </si>
  <si>
    <t>CERV-EQUAL-BODY</t>
  </si>
  <si>
    <t>Equality body</t>
  </si>
  <si>
    <t>CERV-EUR-NETW</t>
  </si>
  <si>
    <t>European network</t>
  </si>
  <si>
    <t>CERV-THINKT</t>
  </si>
  <si>
    <t>European public policy research organisations (think tanks)</t>
  </si>
  <si>
    <t>CERV-FEDLAUTH</t>
  </si>
  <si>
    <t>Federation/association of local authorities</t>
  </si>
  <si>
    <t>CERV-BODY-PUB-LOC</t>
  </si>
  <si>
    <t>Local Public Body</t>
  </si>
  <si>
    <t>CERV-NAT-HUM-RIGHTS</t>
  </si>
  <si>
    <t>National Human Rights Institute</t>
  </si>
  <si>
    <t>CERV-BODY-PUB-NAT</t>
  </si>
  <si>
    <t>National Public Body</t>
  </si>
  <si>
    <t>CERV-NFP-LOCAL-AUTH</t>
  </si>
  <si>
    <t>CERV-NFP</t>
  </si>
  <si>
    <t>Non profit organisations, voluntary bodies, non-governmental organisations ("NGOs")</t>
  </si>
  <si>
    <t>CERV-OTHER-LEVEL-AUTH</t>
  </si>
  <si>
    <t>Oher level of local/regional authority</t>
  </si>
  <si>
    <t>CERV-OMBUDS-INST</t>
  </si>
  <si>
    <t>Ombuds Institution</t>
  </si>
  <si>
    <t>CERV-ORREPL</t>
  </si>
  <si>
    <t>Organisation representing a local authority</t>
  </si>
  <si>
    <t>CERV-OTH</t>
  </si>
  <si>
    <t>Other type of organisation</t>
  </si>
  <si>
    <t>CERV-PLAT</t>
  </si>
  <si>
    <t>Platforms of pan-European organisations</t>
  </si>
  <si>
    <t>CERV-PUBL-LOCAL-AUTH</t>
  </si>
  <si>
    <t>Public local authority</t>
  </si>
  <si>
    <t>CERV-PUBL-REGIONAL_AUTH</t>
  </si>
  <si>
    <t>Public regional authority</t>
  </si>
  <si>
    <t>CERV-BODY-PUB-REG</t>
  </si>
  <si>
    <t>Regional Public Body</t>
  </si>
  <si>
    <t>CERV-SURV_ASS</t>
  </si>
  <si>
    <t>Survivors' association</t>
  </si>
  <si>
    <t>CERV-TOWN-MUNICIP</t>
  </si>
  <si>
    <t>Town/municipality</t>
  </si>
  <si>
    <t>CERV-TTCOM</t>
  </si>
  <si>
    <t>CERV-TTCOMNET</t>
  </si>
  <si>
    <t>Twinning committee/Network</t>
  </si>
  <si>
    <t>CERV-YOUTH-ORG</t>
  </si>
  <si>
    <t>Youth organisation</t>
  </si>
  <si>
    <t>NAT_HUM_RIGHTS_INST</t>
  </si>
  <si>
    <t>National Human Rights Institutions</t>
  </si>
  <si>
    <t>EQUAL_BODIES</t>
  </si>
  <si>
    <t>Equality bodies</t>
  </si>
  <si>
    <t>OMBUSMAN_INST</t>
  </si>
  <si>
    <t>Ombuds Institutions</t>
  </si>
  <si>
    <t>OTHER_INST</t>
  </si>
  <si>
    <t>Other</t>
  </si>
  <si>
    <t>ProgSpecificOrgType_CERV</t>
  </si>
  <si>
    <t>MEDIA-EDU-ADLT</t>
  </si>
  <si>
    <t>Adult education provider</t>
  </si>
  <si>
    <t>ProgSpecificOrgType_CREA2027</t>
  </si>
  <si>
    <t>CULT-ARCH-ORGA</t>
  </si>
  <si>
    <t>Architecture organisation</t>
  </si>
  <si>
    <t>MEDIA-ART-GALLERY</t>
  </si>
  <si>
    <t>Art Gallery</t>
  </si>
  <si>
    <t>CULT-SCHOOL-TRAIN</t>
  </si>
  <si>
    <t>Arts school / training centre</t>
  </si>
  <si>
    <t>CULT-AV-CONS</t>
  </si>
  <si>
    <t>Audiovisual Consultant</t>
  </si>
  <si>
    <t>MEDIA-AV-CONS</t>
  </si>
  <si>
    <t>MEDIA-AV-PROD</t>
  </si>
  <si>
    <t>Audiovisual producer</t>
  </si>
  <si>
    <t>CREA-AV-TRAIN</t>
  </si>
  <si>
    <t>Audiovisual training organisation</t>
  </si>
  <si>
    <t>CULT-BOOK-SELLER</t>
  </si>
  <si>
    <t>Book seller</t>
  </si>
  <si>
    <t>CREA-AV-THEAT</t>
  </si>
  <si>
    <t>Cinema Theatres</t>
  </si>
  <si>
    <t>MEDIA-CSOEU</t>
  </si>
  <si>
    <t>CREA-AV-NTECH</t>
  </si>
  <si>
    <t>Company specialized in new technologies applicable to the Audiovisual industry</t>
  </si>
  <si>
    <t>CULT-HERIT-ORGA-ARCH</t>
  </si>
  <si>
    <t>Cultural heritage organisation / archive</t>
  </si>
  <si>
    <t>MEDIA-CULT-OP</t>
  </si>
  <si>
    <t>Cultural operators</t>
  </si>
  <si>
    <t>MEDIA-NFP-CULT</t>
  </si>
  <si>
    <t>Cultural organisation (e.g. museum, art gallery)</t>
  </si>
  <si>
    <t>MEDIA-PUB-DCO</t>
  </si>
  <si>
    <t>Dance Company</t>
  </si>
  <si>
    <t>CULT-ARTS-ORGA</t>
  </si>
  <si>
    <t>Design / Applied arts organisation</t>
  </si>
  <si>
    <t>MEDIA-AV-DIST</t>
  </si>
  <si>
    <t>Distributor</t>
  </si>
  <si>
    <t>CREA-EIN</t>
  </si>
  <si>
    <t>Educational Institution</t>
  </si>
  <si>
    <t>MEDIA-XR-DEV-PROD</t>
  </si>
  <si>
    <t>Extended Reality Content Developer/Producer</t>
  </si>
  <si>
    <t>CULT-FASHION-ORG</t>
  </si>
  <si>
    <t>Fashion organisation</t>
  </si>
  <si>
    <t>CULT-FESTIVAL_ORG</t>
  </si>
  <si>
    <t>Festival organisation</t>
  </si>
  <si>
    <t>CULT-FILM-DISTR</t>
  </si>
  <si>
    <t>Film Distributor</t>
  </si>
  <si>
    <t>CREA-AV-FEST</t>
  </si>
  <si>
    <t>Film Festival organisation</t>
  </si>
  <si>
    <t>CREA-AV-FUND</t>
  </si>
  <si>
    <t>Film fund or foundation</t>
  </si>
  <si>
    <t>CREA-AV-LIT</t>
  </si>
  <si>
    <t>Film Literacy organisation</t>
  </si>
  <si>
    <t>CREA-AV-MARKT</t>
  </si>
  <si>
    <t>Film Market organisation</t>
  </si>
  <si>
    <t>CULT-AV-PROD</t>
  </si>
  <si>
    <t>Film Producer</t>
  </si>
  <si>
    <t>CREA-AV-SCHOOL</t>
  </si>
  <si>
    <t>Film School</t>
  </si>
  <si>
    <t>MEDIA-GPU</t>
  </si>
  <si>
    <t>General Public</t>
  </si>
  <si>
    <t>MEDIA-IT_COMPANY</t>
  </si>
  <si>
    <t>IT Company</t>
  </si>
  <si>
    <t>CULT-LIB</t>
  </si>
  <si>
    <t>Library</t>
  </si>
  <si>
    <t>CULT-LOC-REG-PUBLIC-AUTH</t>
  </si>
  <si>
    <t>Local/regional public authorities</t>
  </si>
  <si>
    <t>CULT-MULTI-ASS</t>
  </si>
  <si>
    <t>Multidisciplinary arts/cultural organisation</t>
  </si>
  <si>
    <t>MEDIA-PUB-MUA</t>
  </si>
  <si>
    <t>Multimedia association</t>
  </si>
  <si>
    <t>CREA-MUS</t>
  </si>
  <si>
    <t>Museum</t>
  </si>
  <si>
    <t>MEDIA-MUSIC-CENTER</t>
  </si>
  <si>
    <t>Music center</t>
  </si>
  <si>
    <t>CULT-MUSIC-ORG</t>
  </si>
  <si>
    <t>Music organisation</t>
  </si>
  <si>
    <t>MEDIA-BODY-PUB-NAT</t>
  </si>
  <si>
    <t>MEDIA-NFP-NGO</t>
  </si>
  <si>
    <t>Non-governmental organisation ("NGO")</t>
  </si>
  <si>
    <t>CREA-AV-ARCHIV</t>
  </si>
  <si>
    <t>Organisation active in the field of Audiovisual archives</t>
  </si>
  <si>
    <t>CULT-CREA-CULT-ARCHIV</t>
  </si>
  <si>
    <t>Organisation active in the field of Creative / cultural archives</t>
  </si>
  <si>
    <t>CREA-AV-EVENT</t>
  </si>
  <si>
    <t>Organisation active in the organisation of Audiovisual Events</t>
  </si>
  <si>
    <t>CULT-ORG-SPEC-TECHNOL</t>
  </si>
  <si>
    <t>Organisation specialised in new technologies applicable to the creative sectors</t>
  </si>
  <si>
    <t>CULT-OTHER-LIT-BOOK-ORG</t>
  </si>
  <si>
    <t>Other literature and book organisation</t>
  </si>
  <si>
    <t>CREA-OTHER</t>
  </si>
  <si>
    <t>CULT-EUR-NETW</t>
  </si>
  <si>
    <t>Pan european network</t>
  </si>
  <si>
    <t>CREA-EUR-AV</t>
  </si>
  <si>
    <t>Pan european network active in the audiovisual sector</t>
  </si>
  <si>
    <t>CULT-PERF-ARTS-ORG</t>
  </si>
  <si>
    <t>Performing arts organisation</t>
  </si>
  <si>
    <t>CREA-PUBLISHER</t>
  </si>
  <si>
    <t>Publisher</t>
  </si>
  <si>
    <t>MEDIA-BODY-PUB-REG</t>
  </si>
  <si>
    <t>CREA-RES</t>
  </si>
  <si>
    <t>Research organisation</t>
  </si>
  <si>
    <t>MEDIA-AV-SA</t>
  </si>
  <si>
    <t>Sales Agent</t>
  </si>
  <si>
    <t>CULT-SOCIAL-PARTNER</t>
  </si>
  <si>
    <t>Social partner</t>
  </si>
  <si>
    <t>CREA-AV-TV</t>
  </si>
  <si>
    <t>Television broadcaster</t>
  </si>
  <si>
    <t>CULT-VENUE</t>
  </si>
  <si>
    <t>Venue (theatre, cinema, concert hall etc)</t>
  </si>
  <si>
    <t>CULT-AV-VID</t>
  </si>
  <si>
    <t>Video Games Developer/Producers</t>
  </si>
  <si>
    <t>CREA-AV-VOD</t>
  </si>
  <si>
    <t>Video on Demand platform</t>
  </si>
  <si>
    <t>CULT-VISUAL-ARTS-ORG</t>
  </si>
  <si>
    <t>Visual arts organisation</t>
  </si>
  <si>
    <t>CREA-AV-WEB</t>
  </si>
  <si>
    <t>Web platform active in the audiovisual sector</t>
  </si>
  <si>
    <t>CULT-PLAT-CREA-SECTOR</t>
  </si>
  <si>
    <t>Web platform active in the creative sectors</t>
  </si>
  <si>
    <t>EPLUS-BODY-ACCRED</t>
  </si>
  <si>
    <t>Accreditation, certification or qualification body</t>
  </si>
  <si>
    <t>ProgSpecificOrgType_ERASMUS2027</t>
  </si>
  <si>
    <t>EPLUS-ASC-HEI</t>
  </si>
  <si>
    <t>Associations of Higher Education Institutions</t>
  </si>
  <si>
    <t>EPLUS-ASC-HEI-RECTORS</t>
  </si>
  <si>
    <t>Associations of Rectors of Higher Education Institutions/ Higher Education Institution Rector Conferences</t>
  </si>
  <si>
    <t>EPLUS-BODY-CONS</t>
  </si>
  <si>
    <t>Counselling body</t>
  </si>
  <si>
    <t>EPLUS-EURO-GROUP-COOP</t>
  </si>
  <si>
    <t>European grouping of territorial cooperation</t>
  </si>
  <si>
    <t>EPLUS-NFP-ENGO-YOUTH-EXCLSV</t>
  </si>
  <si>
    <t>European non-governmental organisation (ENGO) exclusively dedicated to youth</t>
  </si>
  <si>
    <t>EPLUS-NFP-ENGO-YOUTH-SECTION</t>
  </si>
  <si>
    <t>European non-governmental organisation (ENGO) having a broader scope but including a section dedicated to youth</t>
  </si>
  <si>
    <t>EPLUS-BODY-EUR-INT</t>
  </si>
  <si>
    <t>European or international public body</t>
  </si>
  <si>
    <t>EPLUS-NFP-ENGO-FET-NET</t>
  </si>
  <si>
    <t>EU-wide formal network</t>
  </si>
  <si>
    <t>EPLUS-NET-EU</t>
  </si>
  <si>
    <t>EU-wide network</t>
  </si>
  <si>
    <t>EPLUS-FOUND</t>
  </si>
  <si>
    <t>Foundation</t>
  </si>
  <si>
    <t>EPLUS-YOUTH-GROUP</t>
  </si>
  <si>
    <t>Group of young people active in youth work</t>
  </si>
  <si>
    <t>EPLUS-EDU-HEI</t>
  </si>
  <si>
    <t>Higher education institution (tertiary level)</t>
  </si>
  <si>
    <t>EPLUS-ENT-LARGE</t>
  </si>
  <si>
    <t>Large enterprise</t>
  </si>
  <si>
    <t>EPLUS-BODY-PUB-LOC</t>
  </si>
  <si>
    <t>Local Public body</t>
  </si>
  <si>
    <t>EPLUS-BODY-PUB-NAT</t>
  </si>
  <si>
    <t>National Public body</t>
  </si>
  <si>
    <t>EPLUS-YOUTH-COUNCIL</t>
  </si>
  <si>
    <t>National Youth Council</t>
  </si>
  <si>
    <t>EPLUS-NGO</t>
  </si>
  <si>
    <t>Non-governmental organisation/association</t>
  </si>
  <si>
    <t>EPLUS-SPORT-PARTIAL</t>
  </si>
  <si>
    <t>Organisation or association representing (parts of) the sport sector</t>
  </si>
  <si>
    <t>EPLUS-ASC-OTH-EDU</t>
  </si>
  <si>
    <t>Other associations active in Education and Training</t>
  </si>
  <si>
    <t>EPLUS-SERV-PROV</t>
  </si>
  <si>
    <t>Public service provider</t>
  </si>
  <si>
    <t>EPLUS-BODY-PUB-REG</t>
  </si>
  <si>
    <t>Regional Public body</t>
  </si>
  <si>
    <t>EPLUS-RES</t>
  </si>
  <si>
    <t>Research Institute/Centre</t>
  </si>
  <si>
    <t>EPLUS-EDU-ADULT</t>
  </si>
  <si>
    <t>School/Institute/Educational centre – Adult education</t>
  </si>
  <si>
    <t>EPLUS-EDU-GEN-PRE</t>
  </si>
  <si>
    <t>School/Institute/Educational centre – General education (pre-primary level)</t>
  </si>
  <si>
    <t>EPLUS-EDU-GEN-PRI</t>
  </si>
  <si>
    <t>School/Institute/Educational centre – General education (primary level)</t>
  </si>
  <si>
    <t>EPLUS-EDU-GEN-SEC</t>
  </si>
  <si>
    <t>School/Institute/Educational centre – General education (secondary level)</t>
  </si>
  <si>
    <t>EPLUS-EDU-VOC-SEC</t>
  </si>
  <si>
    <t>School/Institute/Educational centre – Vocational Training (secondary level)</t>
  </si>
  <si>
    <t>EPLUS-EDU-VOC-TER</t>
  </si>
  <si>
    <t>School/Institute/Educational centre – Vocational Training (tertiary level)</t>
  </si>
  <si>
    <t>EPLUS-ENT-SME</t>
  </si>
  <si>
    <t>Small and medium sized enterprise</t>
  </si>
  <si>
    <t>EPLUS-SOCIAL-ENT</t>
  </si>
  <si>
    <t>Social enterprise</t>
  </si>
  <si>
    <t>EPLUS-SOCIAL</t>
  </si>
  <si>
    <t>Social partner or other representative of working life (chambers of commerce, trade union, trade association)</t>
  </si>
  <si>
    <t>EPLUS-SPORT-CLUB</t>
  </si>
  <si>
    <t>Sport club</t>
  </si>
  <si>
    <t>EPLUS-SPORT-FED</t>
  </si>
  <si>
    <t>Sport federation</t>
  </si>
  <si>
    <t>EPLUS-SPORT-LEAGUE</t>
  </si>
  <si>
    <t>Sport league</t>
  </si>
  <si>
    <t>EPLUS-ASC-STD</t>
  </si>
  <si>
    <t>Student associations</t>
  </si>
  <si>
    <t>EPLUS-ASC-TCH</t>
  </si>
  <si>
    <t>Teachers associations</t>
  </si>
  <si>
    <t>EPLUS-YOUTH-ORG</t>
  </si>
  <si>
    <t>ORGANISATION TYPES</t>
  </si>
  <si>
    <t>COMMON SIGNALETIC</t>
  </si>
  <si>
    <t>YesNo</t>
  </si>
  <si>
    <t>text</t>
  </si>
  <si>
    <t>TypesOfFields</t>
  </si>
  <si>
    <t>date</t>
  </si>
  <si>
    <t>table</t>
  </si>
  <si>
    <t>radiobuttons</t>
  </si>
  <si>
    <t>checkboxes</t>
  </si>
  <si>
    <t>SpecificPanel</t>
  </si>
  <si>
    <t>PanelTOG</t>
  </si>
  <si>
    <t>PanelCB</t>
  </si>
  <si>
    <t>PanelENGO</t>
  </si>
  <si>
    <t>Topics concerned</t>
  </si>
  <si>
    <t>Panels</t>
  </si>
  <si>
    <t>topic ERASMUS-YOUTH-2022-CB</t>
  </si>
  <si>
    <t>topic ERASMUS-YOUTH-2022-PCOOP-ENGO</t>
  </si>
  <si>
    <t>PanelName</t>
  </si>
  <si>
    <t>topics ERASMUS-YOUTH-2022-YOUTH-TOG-1 and ERASMUS-YOUTH-2022-YOUTH-TOG-2</t>
  </si>
  <si>
    <t>END OF FORM</t>
  </si>
  <si>
    <t>South Georgia and South Sandwich Islands (GS)</t>
  </si>
  <si>
    <t>Note: Please refer to the call, section 6 on 'eligibility' in relation to the information asked for below. Please also note that the points below will be checked at grant agreement stage if your application is selected for funding.</t>
  </si>
  <si>
    <t>ERASMUS-EDU-2022-CSC-OG</t>
  </si>
  <si>
    <t>PanelNGO</t>
  </si>
  <si>
    <t>My organisation is an European NGO:</t>
  </si>
  <si>
    <t>Please indicate the nature of the statutory link in the network:</t>
  </si>
  <si>
    <t>1. Legal bond</t>
  </si>
  <si>
    <t>2. Economic bond</t>
  </si>
  <si>
    <t>3. Memorandum of understanding/contract (no economic or legal bond)</t>
  </si>
  <si>
    <t>Please specify length of memorandum of understanding/contract:</t>
  </si>
  <si>
    <t>Limited in time</t>
  </si>
  <si>
    <t>If limited in time, end date (DD/MM/YYYY)</t>
  </si>
  <si>
    <t>IsLimitedInTime</t>
  </si>
  <si>
    <t>Is3Yes</t>
  </si>
  <si>
    <t>Networks</t>
  </si>
  <si>
    <t>Please indicate the name of network members (at least 9) and their location (country and city).
The relevant geographical coverage is E+ Programme Countries.
First row should be completed by applicant organisation.</t>
  </si>
  <si>
    <t xml:space="preserve">X
X
</t>
  </si>
  <si>
    <t>Name of Network members/Organisations/Members/Branches of the OG Applicant (ORGA_MEMBERS_BRANCHES)</t>
  </si>
  <si>
    <t>City</t>
  </si>
  <si>
    <t>Col1</t>
  </si>
  <si>
    <t>Name of network</t>
  </si>
  <si>
    <t>Please, indicate the number of organisations in your network</t>
  </si>
  <si>
    <t>Password = PartC</t>
  </si>
  <si>
    <t>Please confirm that your organisation has been legally established for at least one year in an EU Member State?</t>
  </si>
  <si>
    <t>1. The network/national organisations/branches have a proven statutory link with the European body/secretariat;</t>
  </si>
  <si>
    <t>IsWideNetwork</t>
  </si>
  <si>
    <t>IsNGO</t>
  </si>
  <si>
    <t>PanelWide</t>
  </si>
  <si>
    <t>1. which is running activities that support the implementation of the fields of action of the EU Youth Strategy</t>
  </si>
  <si>
    <t>Please, confirm:</t>
  </si>
  <si>
    <t>For European NGOs</t>
  </si>
  <si>
    <t>For European wide networks</t>
  </si>
  <si>
    <t>Please confirm that your EU wide informal network operates through an informal governance setting:</t>
  </si>
  <si>
    <t xml:space="preserve">2. with an applicant organisation legally established for at least one year on the date of submission of the application in a Eligible Country with functions of coordination of and support to the network at European level </t>
  </si>
  <si>
    <t>3. which involve young people in the management and governance of the network</t>
  </si>
  <si>
    <t>Please indicate which horizontal priorities, youth specific priorities and which youth goals your organisation and network are active in?</t>
  </si>
  <si>
    <t>Horizontal priorities, Specific Priorities and Goals</t>
  </si>
  <si>
    <t>Horizontal priorities</t>
  </si>
  <si>
    <t>Sector specific priorities in the field of youth</t>
  </si>
  <si>
    <t>Youth goals</t>
  </si>
  <si>
    <t>Promoting active citizenship, young people’s sense of initiative and youth entrepreneurship including social entrepreneurship</t>
  </si>
  <si>
    <t>Increasing quality, innovation and recognition of youth wor</t>
  </si>
  <si>
    <t>Strengthening the employability of young people</t>
  </si>
  <si>
    <t>Reinforcing links between policy, research and practice</t>
  </si>
  <si>
    <t>Connecting EU with Youth</t>
  </si>
  <si>
    <t>Equality of All Genders</t>
  </si>
  <si>
    <t>Inclusive Societies</t>
  </si>
  <si>
    <t>Information &amp; Constructive Dialogue</t>
  </si>
  <si>
    <t>Mental Health &amp; Wellbeing</t>
  </si>
  <si>
    <t>Moving Rural Youth Forward</t>
  </si>
  <si>
    <t>Quality Employment for All</t>
  </si>
  <si>
    <t>Quality Learning</t>
  </si>
  <si>
    <t>Space and Participation for All</t>
  </si>
  <si>
    <t>Sustainable Green Europe</t>
  </si>
  <si>
    <t>Youth Organisations &amp; European Programmes</t>
  </si>
  <si>
    <t>youth goal has</t>
  </si>
  <si>
    <t>youth goals have</t>
  </si>
  <si>
    <t>blablabla</t>
  </si>
  <si>
    <t>Albania (AL)</t>
  </si>
  <si>
    <t>My organisation is an EU-wide informal network:</t>
  </si>
  <si>
    <t xml:space="preserve">2. The network/national organisations/branches  active in the field of youth;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</si>
</sst>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25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sz val="11"/>
      <color theme="1"/>
      <name val="Wingdings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A7D00"/>
      <name val="Arial"/>
      <family val="2"/>
    </font>
    <font>
      <sz val="20"/>
      <color rgb="FF006100"/>
      <name val="Arial"/>
      <family val="2"/>
    </font>
    <font>
      <sz val="11"/>
      <color rgb="FF9C65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20"/>
      <color theme="1"/>
      <name val="Arial"/>
      <family val="2"/>
    </font>
    <font>
      <b/>
      <sz val="15"/>
      <color theme="1"/>
      <name val="Arial"/>
      <family val="2"/>
    </font>
    <font>
      <sz val="8"/>
      <color theme="1"/>
      <name val="Arial"/>
      <family val="2"/>
    </font>
    <font>
      <i/>
      <sz val="8"/>
      <color theme="0" tint="-0.34998626667073579"/>
      <name val="Arial"/>
      <family val="2"/>
    </font>
    <font>
      <b/>
      <sz val="8"/>
      <color theme="0"/>
      <name val="Arial"/>
      <family val="2"/>
    </font>
    <font>
      <i/>
      <sz val="8"/>
      <color rgb="FFFFFF00"/>
      <name val="Arial"/>
      <family val="2"/>
    </font>
    <font>
      <sz val="8"/>
      <color rgb="FFFFFF00"/>
      <name val="Arial"/>
      <family val="2"/>
    </font>
    <font>
      <sz val="11"/>
      <color theme="4"/>
      <name val="Arial"/>
      <family val="2"/>
    </font>
    <font>
      <sz val="40"/>
      <color rgb="FFFFFF00"/>
      <name val="Arial Black"/>
      <family val="2"/>
    </font>
    <font>
      <sz val="11"/>
      <color rgb="FFFF0000"/>
      <name val="Webdings"/>
      <family val="1"/>
      <charset val="2"/>
    </font>
    <font>
      <i/>
      <sz val="1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 Black"/>
      <family val="2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theme="7" tint="0.39997558519241921"/>
      </bottom>
      <diagonal/>
    </border>
    <border>
      <left/>
      <right/>
      <top style="thin">
        <color theme="7" tint="0.39997558519241921"/>
      </top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medium">
        <color theme="0" tint="-0.2499465926084170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  <xf numFmtId="0" fontId="32" fillId="0" borderId="0"/>
  </cellStyleXfs>
  <cellXfs count="133">
    <xf numFmtId="0" fontId="0" fillId="0" borderId="0" xfId="0"/>
    <xf numFmtId="0" fontId="6" fillId="0" borderId="0" xfId="0" applyFont="1"/>
    <xf numFmtId="0" fontId="6" fillId="9" borderId="0" xfId="0" applyFont="1" applyFill="1"/>
    <xf numFmtId="0" fontId="6" fillId="0" borderId="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7" xfId="0" applyFont="1" applyBorder="1"/>
    <xf numFmtId="0" fontId="7" fillId="0" borderId="15" xfId="0" applyFont="1" applyBorder="1" applyAlignment="1"/>
    <xf numFmtId="0" fontId="10" fillId="0" borderId="0" xfId="0" applyFont="1"/>
    <xf numFmtId="0" fontId="6" fillId="0" borderId="0" xfId="0" applyFont="1" applyAlignment="1"/>
    <xf numFmtId="0" fontId="10" fillId="0" borderId="0" xfId="0" applyFont="1" applyAlignment="1">
      <alignment wrapText="1"/>
    </xf>
    <xf numFmtId="0" fontId="7" fillId="0" borderId="18" xfId="0" applyFont="1" applyBorder="1" applyAlignment="1"/>
    <xf numFmtId="0" fontId="10" fillId="0" borderId="0" xfId="0" applyFont="1" applyBorder="1" applyAlignment="1">
      <alignment wrapText="1"/>
    </xf>
    <xf numFmtId="0" fontId="6" fillId="10" borderId="27" xfId="0" applyFont="1" applyFill="1" applyBorder="1" applyAlignment="1">
      <alignment horizontal="left"/>
    </xf>
    <xf numFmtId="0" fontId="6" fillId="0" borderId="14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17" fillId="2" borderId="7" xfId="1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Fill="1" applyBorder="1" applyAlignment="1">
      <alignment horizontal="left"/>
    </xf>
    <xf numFmtId="0" fontId="19" fillId="5" borderId="5" xfId="4" applyFont="1" applyBorder="1"/>
    <xf numFmtId="0" fontId="8" fillId="0" borderId="0" xfId="0" applyFont="1" applyBorder="1" applyAlignment="1"/>
    <xf numFmtId="0" fontId="10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11" fillId="9" borderId="28" xfId="0" applyFont="1" applyFill="1" applyBorder="1" applyAlignment="1">
      <alignment horizontal="center" vertical="center"/>
    </xf>
    <xf numFmtId="0" fontId="23" fillId="0" borderId="0" xfId="0" applyFont="1"/>
    <xf numFmtId="0" fontId="23" fillId="9" borderId="0" xfId="0" applyFont="1" applyFill="1"/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4" fillId="0" borderId="0" xfId="0" applyFont="1"/>
    <xf numFmtId="0" fontId="25" fillId="8" borderId="0" xfId="0" applyFont="1" applyFill="1" applyBorder="1"/>
    <xf numFmtId="0" fontId="25" fillId="8" borderId="23" xfId="0" applyFont="1" applyFill="1" applyBorder="1"/>
    <xf numFmtId="0" fontId="23" fillId="7" borderId="24" xfId="0" applyFont="1" applyFill="1" applyBorder="1"/>
    <xf numFmtId="0" fontId="23" fillId="7" borderId="0" xfId="0" applyFont="1" applyFill="1" applyBorder="1"/>
    <xf numFmtId="0" fontId="26" fillId="15" borderId="0" xfId="0" applyFont="1" applyFill="1"/>
    <xf numFmtId="0" fontId="27" fillId="15" borderId="0" xfId="0" applyFont="1" applyFill="1"/>
    <xf numFmtId="0" fontId="16" fillId="4" borderId="26" xfId="3" applyFont="1" applyBorder="1" applyAlignment="1">
      <alignment horizontal="center" vertical="center"/>
    </xf>
    <xf numFmtId="0" fontId="18" fillId="3" borderId="5" xfId="2" applyFont="1" applyBorder="1" applyAlignment="1">
      <alignment horizontal="center" vertical="center"/>
    </xf>
    <xf numFmtId="0" fontId="6" fillId="12" borderId="5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19" fillId="5" borderId="5" xfId="4" applyFont="1" applyBorder="1" applyAlignment="1">
      <alignment horizontal="center" vertical="center"/>
    </xf>
    <xf numFmtId="0" fontId="18" fillId="3" borderId="0" xfId="2" applyFont="1" applyAlignment="1">
      <alignment horizontal="center" vertical="center"/>
    </xf>
    <xf numFmtId="0" fontId="20" fillId="4" borderId="5" xfId="3" applyFont="1" applyBorder="1" applyAlignment="1">
      <alignment horizontal="center" vertical="center"/>
    </xf>
    <xf numFmtId="0" fontId="16" fillId="4" borderId="5" xfId="3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16" fillId="4" borderId="1" xfId="3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8" fillId="6" borderId="0" xfId="5" applyFont="1" applyAlignment="1">
      <alignment horizontal="center" vertical="center"/>
    </xf>
    <xf numFmtId="0" fontId="6" fillId="6" borderId="0" xfId="5" applyFont="1" applyAlignment="1">
      <alignment horizontal="center" vertical="center"/>
    </xf>
    <xf numFmtId="0" fontId="10" fillId="12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16" borderId="2" xfId="0" applyFont="1" applyFill="1" applyBorder="1"/>
    <xf numFmtId="0" fontId="6" fillId="16" borderId="3" xfId="0" applyFont="1" applyFill="1" applyBorder="1"/>
    <xf numFmtId="0" fontId="6" fillId="16" borderId="4" xfId="0" applyFont="1" applyFill="1" applyBorder="1"/>
    <xf numFmtId="0" fontId="6" fillId="16" borderId="19" xfId="0" applyFont="1" applyFill="1" applyBorder="1"/>
    <xf numFmtId="0" fontId="6" fillId="16" borderId="0" xfId="0" applyFont="1" applyFill="1"/>
    <xf numFmtId="0" fontId="6" fillId="16" borderId="22" xfId="0" applyFont="1" applyFill="1" applyBorder="1"/>
    <xf numFmtId="0" fontId="6" fillId="16" borderId="25" xfId="0" applyFont="1" applyFill="1" applyBorder="1" applyAlignment="1">
      <alignment horizontal="right" vertical="center"/>
    </xf>
    <xf numFmtId="0" fontId="6" fillId="16" borderId="25" xfId="0" applyFont="1" applyFill="1" applyBorder="1"/>
    <xf numFmtId="0" fontId="7" fillId="16" borderId="25" xfId="0" applyFont="1" applyFill="1" applyBorder="1" applyAlignment="1"/>
    <xf numFmtId="0" fontId="23" fillId="0" borderId="0" xfId="0" applyFont="1" applyAlignment="1">
      <alignment horizontal="left"/>
    </xf>
    <xf numFmtId="0" fontId="12" fillId="0" borderId="0" xfId="0" applyFont="1" applyBorder="1" applyAlignment="1">
      <alignment horizontal="right"/>
    </xf>
    <xf numFmtId="0" fontId="6" fillId="16" borderId="29" xfId="0" applyFont="1" applyFill="1" applyBorder="1"/>
    <xf numFmtId="0" fontId="6" fillId="16" borderId="30" xfId="0" applyFont="1" applyFill="1" applyBorder="1" applyAlignment="1">
      <alignment horizontal="right" vertical="center"/>
    </xf>
    <xf numFmtId="0" fontId="6" fillId="16" borderId="30" xfId="0" applyFont="1" applyFill="1" applyBorder="1"/>
    <xf numFmtId="0" fontId="7" fillId="16" borderId="30" xfId="0" applyFont="1" applyFill="1" applyBorder="1" applyAlignment="1"/>
    <xf numFmtId="0" fontId="6" fillId="16" borderId="31" xfId="0" applyFont="1" applyFill="1" applyBorder="1"/>
    <xf numFmtId="0" fontId="6" fillId="9" borderId="5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6" fillId="9" borderId="0" xfId="0" applyFont="1" applyFill="1" applyAlignment="1">
      <alignment wrapText="1"/>
    </xf>
    <xf numFmtId="0" fontId="6" fillId="17" borderId="11" xfId="0" applyFont="1" applyFill="1" applyBorder="1"/>
    <xf numFmtId="0" fontId="6" fillId="17" borderId="12" xfId="0" applyFont="1" applyFill="1" applyBorder="1"/>
    <xf numFmtId="0" fontId="6" fillId="17" borderId="13" xfId="0" applyFont="1" applyFill="1" applyBorder="1"/>
    <xf numFmtId="0" fontId="6" fillId="17" borderId="14" xfId="0" applyFont="1" applyFill="1" applyBorder="1"/>
    <xf numFmtId="0" fontId="6" fillId="17" borderId="15" xfId="0" applyFont="1" applyFill="1" applyBorder="1"/>
    <xf numFmtId="0" fontId="6" fillId="17" borderId="16" xfId="0" applyFont="1" applyFill="1" applyBorder="1"/>
    <xf numFmtId="0" fontId="6" fillId="17" borderId="17" xfId="0" applyFont="1" applyFill="1" applyBorder="1"/>
    <xf numFmtId="0" fontId="6" fillId="17" borderId="18" xfId="0" applyFont="1" applyFill="1" applyBorder="1"/>
    <xf numFmtId="0" fontId="6" fillId="17" borderId="0" xfId="0" applyFont="1" applyFill="1" applyBorder="1" applyAlignment="1">
      <alignment horizontal="left" wrapText="1"/>
    </xf>
    <xf numFmtId="0" fontId="30" fillId="0" borderId="15" xfId="0" applyFont="1" applyBorder="1" applyAlignment="1">
      <alignment horizontal="center"/>
    </xf>
    <xf numFmtId="0" fontId="0" fillId="17" borderId="0" xfId="0" applyFill="1"/>
    <xf numFmtId="0" fontId="8" fillId="0" borderId="0" xfId="0" quotePrefix="1" applyFont="1" applyBorder="1" applyAlignment="1"/>
    <xf numFmtId="0" fontId="8" fillId="17" borderId="0" xfId="0" applyFont="1" applyFill="1" applyBorder="1" applyAlignment="1">
      <alignment horizontal="left"/>
    </xf>
    <xf numFmtId="0" fontId="31" fillId="0" borderId="0" xfId="0" applyFont="1" applyBorder="1" applyAlignment="1"/>
    <xf numFmtId="0" fontId="6" fillId="0" borderId="0" xfId="0" applyFont="1" applyAlignment="1">
      <alignment wrapText="1"/>
    </xf>
    <xf numFmtId="0" fontId="6" fillId="0" borderId="0" xfId="0" quotePrefix="1" applyFont="1" applyAlignment="1">
      <alignment wrapText="1"/>
    </xf>
    <xf numFmtId="0" fontId="19" fillId="5" borderId="32" xfId="4" applyFont="1" applyBorder="1" applyAlignment="1">
      <alignment horizontal="center" wrapText="1"/>
    </xf>
    <xf numFmtId="0" fontId="19" fillId="5" borderId="32" xfId="4" applyFont="1" applyBorder="1"/>
    <xf numFmtId="0" fontId="6" fillId="17" borderId="6" xfId="0" applyFont="1" applyFill="1" applyBorder="1" applyAlignment="1">
      <alignment horizontal="center"/>
    </xf>
    <xf numFmtId="0" fontId="6" fillId="10" borderId="27" xfId="0" applyFont="1" applyFill="1" applyBorder="1" applyAlignment="1" applyProtection="1">
      <alignment horizontal="center" vertical="center"/>
      <protection locked="0"/>
    </xf>
    <xf numFmtId="0" fontId="6" fillId="13" borderId="6" xfId="0" applyFont="1" applyFill="1" applyBorder="1" applyProtection="1">
      <protection locked="0"/>
    </xf>
    <xf numFmtId="0" fontId="6" fillId="13" borderId="6" xfId="0" applyFont="1" applyFill="1" applyBorder="1" applyAlignment="1" applyProtection="1">
      <alignment horizontal="right"/>
      <protection locked="0"/>
    </xf>
    <xf numFmtId="164" fontId="6" fillId="10" borderId="27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6" fillId="4" borderId="1" xfId="3" applyFont="1" applyAlignment="1">
      <alignment horizontal="center" vertical="center"/>
    </xf>
    <xf numFmtId="0" fontId="31" fillId="0" borderId="0" xfId="0" applyFont="1" applyBorder="1" applyAlignment="1">
      <alignment wrapText="1"/>
    </xf>
    <xf numFmtId="0" fontId="6" fillId="0" borderId="0" xfId="0" applyFont="1" applyFill="1" applyBorder="1" applyAlignment="1">
      <alignment horizontal="left"/>
    </xf>
    <xf numFmtId="0" fontId="6" fillId="17" borderId="6" xfId="0" applyFont="1" applyFill="1" applyBorder="1" applyAlignment="1">
      <alignment horizontal="left"/>
    </xf>
    <xf numFmtId="0" fontId="6" fillId="17" borderId="6" xfId="0" applyFont="1" applyFill="1" applyBorder="1" applyAlignment="1" applyProtection="1">
      <alignment horizontal="left"/>
      <protection locked="0"/>
    </xf>
    <xf numFmtId="0" fontId="6" fillId="17" borderId="6" xfId="0" applyFont="1" applyFill="1" applyBorder="1" applyAlignment="1">
      <alignment horizontal="right"/>
    </xf>
    <xf numFmtId="0" fontId="6" fillId="17" borderId="6" xfId="0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33" fillId="0" borderId="0" xfId="0" applyFont="1" applyAlignment="1">
      <alignment horizontal="left" vertical="center"/>
    </xf>
    <xf numFmtId="0" fontId="8" fillId="0" borderId="33" xfId="0" applyFont="1" applyFill="1" applyBorder="1" applyAlignment="1">
      <alignment horizontal="left"/>
    </xf>
    <xf numFmtId="0" fontId="8" fillId="0" borderId="0" xfId="0" applyFont="1" applyAlignment="1">
      <alignment horizontal="left" wrapText="1"/>
    </xf>
    <xf numFmtId="0" fontId="12" fillId="0" borderId="0" xfId="0" applyFont="1" applyBorder="1" applyAlignment="1">
      <alignment horizontal="right"/>
    </xf>
    <xf numFmtId="0" fontId="16" fillId="4" borderId="1" xfId="3" applyFont="1" applyAlignment="1">
      <alignment horizontal="center" vertical="center"/>
    </xf>
    <xf numFmtId="0" fontId="21" fillId="14" borderId="5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22" fillId="11" borderId="5" xfId="0" applyFont="1" applyFill="1" applyBorder="1" applyAlignment="1">
      <alignment horizontal="left"/>
    </xf>
    <xf numFmtId="0" fontId="29" fillId="9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21" fillId="14" borderId="20" xfId="0" applyFont="1" applyFill="1" applyBorder="1" applyAlignment="1">
      <alignment horizontal="left"/>
    </xf>
    <xf numFmtId="0" fontId="21" fillId="14" borderId="21" xfId="0" applyFont="1" applyFill="1" applyBorder="1" applyAlignment="1">
      <alignment horizontal="left"/>
    </xf>
    <xf numFmtId="0" fontId="6" fillId="17" borderId="0" xfId="0" applyFont="1" applyFill="1" applyBorder="1" applyAlignment="1">
      <alignment horizontal="left" wrapText="1"/>
    </xf>
  </cellXfs>
  <cellStyles count="7">
    <cellStyle name="20% - Accent5" xfId="5" builtinId="46"/>
    <cellStyle name="Accent1" xfId="4" builtinId="29"/>
    <cellStyle name="Calculation" xfId="3" builtinId="22"/>
    <cellStyle name="Good" xfId="1" builtinId="26"/>
    <cellStyle name="Neutral" xfId="2" builtinId="28"/>
    <cellStyle name="Normal" xfId="0" builtinId="0"/>
    <cellStyle name="Normal 3 2" xfId="6"/>
  </cellStyles>
  <dxfs count="166"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/>
        <top style="thin">
          <color theme="7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/>
        <top style="thin">
          <color theme="7" tint="0.39997558519241921"/>
        </top>
        <bottom/>
        <vertical/>
        <horizontal/>
      </border>
    </dxf>
    <dxf>
      <border outline="0">
        <left style="thin">
          <color theme="7" tint="0.39997558519241921"/>
        </left>
        <top style="thin">
          <color theme="7" tint="0.39997558519241921"/>
        </top>
        <bottom style="thin">
          <color theme="7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solid">
          <fgColor theme="7"/>
          <bgColor theme="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theme="7" tint="0.79998168889431442"/>
          <bgColor theme="7" tint="0.79998168889431442"/>
        </patternFill>
      </fill>
      <border diagonalUp="0" diagonalDown="0" outline="0">
        <left/>
        <right/>
        <top style="thin">
          <color theme="7" tint="0.39997558519241921"/>
        </top>
        <bottom/>
      </border>
    </dxf>
    <dxf>
      <border outline="0">
        <left style="thin">
          <color theme="7" tint="0.39997558519241921"/>
        </left>
        <top style="thin">
          <color theme="7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theme="7" tint="0.79998168889431442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solid">
          <fgColor theme="7"/>
          <bgColor theme="7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theme="7" tint="0.79998168889431442"/>
          <bgColor theme="7" tint="0.79998168889431442"/>
        </patternFill>
      </fill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theme="7" tint="0.79998168889431442"/>
          <bgColor theme="7" tint="0.79998168889431442"/>
        </patternFill>
      </fill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theme="7" tint="0.79998168889431442"/>
          <bgColor theme="7" tint="0.79998168889431442"/>
        </patternFill>
      </fill>
      <border diagonalUp="0" diagonalDown="0" outline="0">
        <left/>
        <right/>
        <top style="thin">
          <color theme="7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theme="7" tint="0.79998168889431442"/>
          <bgColor theme="7" tint="0.79998168889431442"/>
        </patternFill>
      </fill>
      <border diagonalUp="0" diagonalDown="0" outline="0">
        <left/>
        <right/>
        <top style="thin">
          <color theme="7" tint="0.39997558519241921"/>
        </top>
        <bottom/>
      </border>
    </dxf>
    <dxf>
      <border outline="0">
        <top style="thin">
          <color theme="7" tint="0.39997558519241921"/>
        </top>
      </border>
    </dxf>
    <dxf>
      <border outline="0"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theme="7" tint="0.79998168889431442"/>
          <bgColor theme="7" tint="0.79998168889431442"/>
        </patternFill>
      </fill>
    </dxf>
    <dxf>
      <border outline="0">
        <bottom style="thin">
          <color theme="7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solid">
          <fgColor theme="7"/>
          <bgColor theme="7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i/>
        <strike val="0"/>
        <outline val="0"/>
        <shadow val="0"/>
        <u val="none"/>
        <vertAlign val="baseline"/>
        <sz val="8"/>
        <color theme="0" tint="-0.34998626667073579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lightGray">
          <fgColor theme="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Gray">
          <fgColor auto="1"/>
        </patternFill>
      </fill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lightGray">
          <fgColor theme="1"/>
        </patternFill>
      </fill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lightGray">
          <fgColor theme="1"/>
        </patternFill>
      </fill>
    </dxf>
    <dxf>
      <font>
        <color theme="0" tint="-0.499984740745262"/>
      </font>
      <fill>
        <patternFill patternType="lightGray">
          <fgColor theme="1"/>
        </patternFill>
      </fill>
    </dxf>
    <dxf>
      <font>
        <color theme="0" tint="-0.499984740745262"/>
      </font>
      <fill>
        <patternFill patternType="lightGray">
          <fgColor theme="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theme="0" tint="-0.499984740745262"/>
      </font>
      <fill>
        <patternFill patternType="gray0625">
          <fgColor auto="1"/>
          <bgColor auto="1"/>
        </patternFill>
      </fill>
      <border>
        <left/>
        <right/>
        <top/>
        <bottom/>
      </border>
    </dxf>
    <dxf>
      <font>
        <color rgb="FF00B050"/>
      </font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24994659260841701"/>
      </font>
    </dxf>
    <dxf>
      <font>
        <b val="0"/>
        <i/>
        <color theme="0" tint="-0.24994659260841701"/>
      </font>
      <fill>
        <patternFill patternType="darkUp">
          <fgColor theme="0" tint="-0.24994659260841701"/>
          <bgColor auto="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EAEAEA"/>
      <color rgb="FFF8F8F8"/>
      <color rgb="FFFFF4AA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_CCM2" displayName="t_CCM2" ref="A3:F154" totalsRowShown="0" headerRowDxfId="41" dataDxfId="40">
  <autoFilter ref="A3:F154"/>
  <tableColumns count="6">
    <tableColumn id="1" name="Key" dataDxfId="39">
      <calculatedColumnFormula>t_CCM2[[#This Row],[FieldUsed]]&amp;"_"&amp;t_CCM2[[#This Row],[Index]]</calculatedColumnFormula>
    </tableColumn>
    <tableColumn id="6" name="CCM2" dataDxfId="38"/>
    <tableColumn id="7" name="Code" dataDxfId="37"/>
    <tableColumn id="2" name="Value" dataDxfId="36"/>
    <tableColumn id="3" name="FieldUsed" dataDxfId="35"/>
    <tableColumn id="5" name="Index" dataDxfId="34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2" name="t_YesNo" displayName="t_YesNo" ref="H3:H5" totalsRowShown="0" headerRowDxfId="33" dataDxfId="32">
  <autoFilter ref="H3:H5"/>
  <tableColumns count="1">
    <tableColumn id="2" name="Value" dataDxfId="31">
      <calculatedColumnFormula>IF(ROW(H4)-ROW(l_CoveredRegion[[#Headers],[Value]])&gt;H$1,"",VLOOKUP(H$2&amp;"_"&amp;ROW(H4)-ROW(l_CoveredRegion[[#Headers],[Value]]),t_CCM2[#All],4,0))</calculatedColumnFormula>
    </tableColumn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5" name="t_Countries" displayName="t_Countries" ref="R3:U270" totalsRowShown="0" headerRowDxfId="30" dataDxfId="28" headerRowBorderDxfId="29" tableBorderDxfId="27" totalsRowBorderDxfId="26">
  <autoFilter ref="R3:U270"/>
  <sortState ref="R4:U270">
    <sortCondition ref="T4:T270"/>
  </sortState>
  <tableColumns count="4">
    <tableColumn id="1" name="CCM2" dataDxfId="25"/>
    <tableColumn id="3" name="ISO" dataDxfId="24"/>
    <tableColumn id="2" name="Name" dataDxfId="23"/>
    <tableColumn id="4" name="Label" dataDxfId="22">
      <calculatedColumnFormula>t_Countries[[#This Row],[Name]]&amp;" (" &amp; t_Countries[[#This Row],[ISO]] &amp; ")"</calculatedColumnFormula>
    </tableColumn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id="6" name="l_CoveredRegion" displayName="l_CoveredRegion" ref="W3:W6" totalsRowShown="0" headerRowDxfId="21" dataDxfId="20">
  <autoFilter ref="W3:W6"/>
  <tableColumns count="1">
    <tableColumn id="2" name="Value" dataDxfId="19">
      <calculatedColumnFormula>IF(ROW(W4)-ROW(l_CoveredRegion[[#Headers],[Value]])&gt;W$1,"",VLOOKUP(W$2&amp;"_"&amp;ROW(W4)-ROW(l_CoveredRegion[[#Headers],[Value]]),t_CCM2[#All],4,0))</calculatedColumnFormula>
    </tableColumn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id="3" name="t_Calls" displayName="t_Calls" ref="J3:J4" totalsRowShown="0" headerRowDxfId="18" dataDxfId="17" tableBorderDxfId="16">
  <autoFilter ref="J3:J4"/>
  <tableColumns count="1">
    <tableColumn id="1" name="Value" dataDxfId="15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id="7" name="t_OrgTypes" displayName="t_OrgTypes" ref="Y3:Y41" totalsRowShown="0" headerRowDxfId="14" dataDxfId="13">
  <autoFilter ref="Y3:Y41"/>
  <tableColumns count="1">
    <tableColumn id="1" name="Value" dataDxfId="12">
      <calculatedColumnFormula>IF(ROW(Y4)-ROW(l_CoveredRegion[[#Headers],[Value]])&gt;Y$1,"",VLOOKUP(Y$2&amp;"_"&amp;ROW(Y4)-ROW(l_CoveredRegion[[#Headers],[Value]]),t_CCM2[#All],4,0))</calculatedColumnFormula>
    </tableColumn>
  </tableColumns>
  <tableStyleInfo name="TableStyleMedium12" showFirstColumn="0" showLastColumn="0" showRowStripes="1" showColumnStripes="0"/>
</table>
</file>

<file path=xl/tables/table7.xml><?xml version="1.0" encoding="utf-8"?>
<table xmlns="http://schemas.openxmlformats.org/spreadsheetml/2006/main" id="8" name="t_TypesOfFields" displayName="t_TypesOfFields" ref="AA3:AA10" totalsRowShown="0" headerRowDxfId="11" dataDxfId="10">
  <autoFilter ref="AA3:AA10"/>
  <sortState ref="AA4:AA10">
    <sortCondition ref="AA10"/>
  </sortState>
  <tableColumns count="1">
    <tableColumn id="1" name="Value" dataDxfId="9"/>
  </tableColumns>
  <tableStyleInfo name="TableStyleMedium12" showFirstColumn="0" showLastColumn="0" showRowStripes="1" showColumnStripes="0"/>
</table>
</file>

<file path=xl/tables/table8.xml><?xml version="1.0" encoding="utf-8"?>
<table xmlns="http://schemas.openxmlformats.org/spreadsheetml/2006/main" id="9" name="t_Topics" displayName="t_Topics" ref="L3:M4" totalsRowShown="0" headerRowDxfId="8" dataDxfId="7" tableBorderDxfId="6">
  <autoFilter ref="L3:M4"/>
  <tableColumns count="2">
    <tableColumn id="1" name="Value" dataDxfId="5"/>
    <tableColumn id="2" name="SpecificPanel" dataDxfId="4"/>
  </tableColumns>
  <tableStyleInfo name="TableStyleMedium12" showFirstColumn="0" showLastColumn="0" showRowStripes="1" showColumnStripes="0"/>
</table>
</file>

<file path=xl/tables/table9.xml><?xml version="1.0" encoding="utf-8"?>
<table xmlns="http://schemas.openxmlformats.org/spreadsheetml/2006/main" id="10" name="t_SpecificPanels" displayName="t_SpecificPanels" ref="O3:P6" totalsRowShown="0" headerRowDxfId="3" dataDxfId="2">
  <autoFilter ref="O3:P6"/>
  <tableColumns count="2">
    <tableColumn id="1" name="PanelName" dataDxfId="1"/>
    <tableColumn id="2" name="Topics concerned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39"/>
  <sheetViews>
    <sheetView showGridLines="0" tabSelected="1" zoomScaleNormal="100" workbookViewId="0">
      <pane ySplit="4" topLeftCell="A5" activePane="bottomLeft" state="frozen"/>
      <selection activeCell="A2" sqref="A2"/>
      <selection pane="bottomLeft" activeCell="D31" sqref="D31:G31"/>
    </sheetView>
  </sheetViews>
  <sheetFormatPr defaultRowHeight="13.8" zeroHeight="1" x14ac:dyDescent="0.25"/>
  <cols>
    <col min="1" max="1" width="3.44140625" style="10" bestFit="1" customWidth="1"/>
    <col min="2" max="3" width="3.44140625" style="1" bestFit="1" customWidth="1"/>
    <col min="4" max="4" width="17.33203125" style="1" bestFit="1" customWidth="1"/>
    <col min="5" max="5" width="100" style="1" bestFit="1" customWidth="1"/>
    <col min="6" max="6" width="4.6640625" style="1" bestFit="1" customWidth="1"/>
    <col min="7" max="7" width="47.44140625" style="1" bestFit="1" customWidth="1"/>
    <col min="8" max="8" width="3.44140625" style="1" bestFit="1" customWidth="1"/>
    <col min="9" max="9" width="4" style="1" bestFit="1" customWidth="1"/>
    <col min="10" max="10" width="3.44140625" style="1" bestFit="1" customWidth="1"/>
    <col min="11" max="11" width="3.44140625" style="26" hidden="1" customWidth="1"/>
    <col min="12" max="12" width="2.33203125" style="43" hidden="1" customWidth="1"/>
    <col min="13" max="13" width="11" style="43" hidden="1" customWidth="1"/>
    <col min="14" max="14" width="14.88671875" style="43" hidden="1" customWidth="1"/>
    <col min="15" max="15" width="10.77734375" style="43" hidden="1" customWidth="1"/>
    <col min="16" max="16" width="11.44140625" style="44" hidden="1" customWidth="1"/>
    <col min="17" max="17" width="17.77734375" style="44" hidden="1" customWidth="1"/>
    <col min="18" max="18" width="9.33203125" style="44" hidden="1" customWidth="1"/>
    <col min="19" max="19" width="21.5546875" style="44" hidden="1" customWidth="1"/>
    <col min="20" max="20" width="14.44140625" style="44" hidden="1" customWidth="1"/>
    <col min="21" max="21" width="15.109375" style="44" hidden="1" customWidth="1"/>
    <col min="22" max="22" width="13.88671875" style="44" hidden="1" customWidth="1"/>
    <col min="23" max="23" width="24.33203125" style="44" hidden="1" customWidth="1"/>
    <col min="24" max="24" width="27.109375" style="44" hidden="1" customWidth="1"/>
    <col min="25" max="26" width="2.109375" style="44" hidden="1" customWidth="1"/>
    <col min="27" max="27" width="1.5546875" style="52" hidden="1" customWidth="1"/>
    <col min="28" max="28" width="15.21875" style="25" hidden="1" customWidth="1"/>
    <col min="29" max="29" width="22.109375" style="40" hidden="1" customWidth="1"/>
    <col min="30" max="30" width="6.109375" style="40" hidden="1" customWidth="1"/>
    <col min="31" max="31" width="23.21875" style="50" hidden="1" customWidth="1"/>
    <col min="32" max="32" width="7.44140625" style="50" hidden="1" customWidth="1"/>
    <col min="33" max="52" width="0" style="50" hidden="1" customWidth="1"/>
    <col min="53" max="16384" width="8.88671875" style="50"/>
  </cols>
  <sheetData>
    <row r="1" spans="1:32" s="61" customFormat="1" hidden="1" x14ac:dyDescent="0.25">
      <c r="A1" s="10" t="s">
        <v>0</v>
      </c>
      <c r="B1" s="10" t="s">
        <v>0</v>
      </c>
      <c r="C1" s="10" t="s">
        <v>0</v>
      </c>
      <c r="D1" s="10" t="s">
        <v>20</v>
      </c>
      <c r="E1" s="10" t="s">
        <v>7</v>
      </c>
      <c r="F1" s="10" t="s">
        <v>908</v>
      </c>
      <c r="G1" s="10" t="s">
        <v>8</v>
      </c>
      <c r="H1" s="10" t="s">
        <v>0</v>
      </c>
      <c r="I1" s="10" t="s">
        <v>0</v>
      </c>
      <c r="J1" s="10" t="s">
        <v>0</v>
      </c>
      <c r="K1" s="26" t="s">
        <v>0</v>
      </c>
      <c r="L1" s="41"/>
      <c r="M1" s="41"/>
      <c r="N1" s="41"/>
      <c r="O1" s="41"/>
      <c r="P1" s="42" t="s">
        <v>12</v>
      </c>
      <c r="Q1" s="42" t="s">
        <v>9</v>
      </c>
      <c r="R1" s="42"/>
      <c r="S1" s="42"/>
      <c r="T1" s="42"/>
      <c r="U1" s="42"/>
      <c r="V1" s="42"/>
      <c r="W1" s="42"/>
      <c r="X1" s="42"/>
      <c r="Y1" s="42"/>
      <c r="Z1" s="42"/>
      <c r="AA1" s="51" t="s">
        <v>4</v>
      </c>
      <c r="AB1" s="24"/>
      <c r="AC1" s="60" t="s">
        <v>61</v>
      </c>
      <c r="AD1" s="60"/>
    </row>
    <row r="2" spans="1:32" ht="14.4" thickBot="1" x14ac:dyDescent="0.3">
      <c r="O2" s="43" t="s">
        <v>14</v>
      </c>
      <c r="P2" s="53">
        <f ca="1">SUM(N:N)</f>
        <v>24</v>
      </c>
    </row>
    <row r="3" spans="1:32" ht="15" thickTop="1" thickBot="1" x14ac:dyDescent="0.3">
      <c r="B3" s="63"/>
      <c r="C3" s="64"/>
      <c r="D3" s="64"/>
      <c r="E3" s="64"/>
      <c r="F3" s="64"/>
      <c r="G3" s="64"/>
      <c r="H3" s="64"/>
      <c r="I3" s="65"/>
    </row>
    <row r="4" spans="1:32" ht="31.8" thickBot="1" x14ac:dyDescent="0.3">
      <c r="B4" s="66"/>
      <c r="C4" s="67"/>
      <c r="D4" s="127" t="s">
        <v>13</v>
      </c>
      <c r="E4" s="128"/>
      <c r="F4" s="129"/>
      <c r="G4" s="19" t="str">
        <f ca="1">"Your form is " &amp; IF(P2=0,"","not yet ") &amp; "valid"</f>
        <v>Your form is not yet valid</v>
      </c>
      <c r="H4" s="67"/>
      <c r="I4" s="68"/>
      <c r="Q4" s="45"/>
      <c r="AB4" s="25" t="s">
        <v>70</v>
      </c>
      <c r="AC4" s="40" t="s">
        <v>63</v>
      </c>
      <c r="AD4" s="40" t="s">
        <v>65</v>
      </c>
      <c r="AE4" s="50" t="s">
        <v>69</v>
      </c>
      <c r="AF4" s="50" t="s">
        <v>64</v>
      </c>
    </row>
    <row r="5" spans="1:32" ht="14.4" thickBot="1" x14ac:dyDescent="0.3">
      <c r="B5" s="66"/>
      <c r="C5" s="67"/>
      <c r="D5" s="67"/>
      <c r="E5" s="67"/>
      <c r="F5" s="67"/>
      <c r="G5" s="67"/>
      <c r="H5" s="67"/>
      <c r="I5" s="68"/>
      <c r="K5" s="26" t="str">
        <f>IF(AB5&lt;&gt;"Field","",IF(AC5="","?",IF(AF5&gt;1,"?","")))</f>
        <v/>
      </c>
      <c r="AB5" s="25" t="s">
        <v>73</v>
      </c>
      <c r="AE5" s="50" t="str">
        <f t="shared" ref="AE5" si="0">IF(AB5="Field",AC5&amp;AD5,"")</f>
        <v/>
      </c>
      <c r="AF5" s="50" t="str">
        <f>IF(AB5="Field",COUNTIF(AE:AE,AE5),"")</f>
        <v/>
      </c>
    </row>
    <row r="6" spans="1:32" x14ac:dyDescent="0.25">
      <c r="B6" s="66"/>
      <c r="C6" s="82"/>
      <c r="D6" s="83"/>
      <c r="E6" s="83"/>
      <c r="F6" s="83"/>
      <c r="G6" s="83"/>
      <c r="H6" s="84"/>
      <c r="I6" s="68"/>
    </row>
    <row r="7" spans="1:32" ht="27.6" x14ac:dyDescent="0.25">
      <c r="A7" s="12" t="s">
        <v>36</v>
      </c>
      <c r="B7" s="66"/>
      <c r="C7" s="85"/>
      <c r="D7" s="132" t="s">
        <v>909</v>
      </c>
      <c r="E7" s="132"/>
      <c r="F7" s="132"/>
      <c r="G7" s="132"/>
      <c r="H7" s="86"/>
      <c r="I7" s="68"/>
    </row>
    <row r="8" spans="1:32" x14ac:dyDescent="0.25">
      <c r="B8" s="66"/>
      <c r="C8" s="85"/>
      <c r="D8" s="90"/>
      <c r="E8" s="90"/>
      <c r="F8" s="90"/>
      <c r="G8" s="90"/>
      <c r="H8" s="86"/>
      <c r="I8" s="68"/>
    </row>
    <row r="9" spans="1:32" ht="14.4" x14ac:dyDescent="0.3">
      <c r="A9" s="12"/>
      <c r="B9" s="66"/>
      <c r="C9" s="7"/>
      <c r="D9" s="117" t="s">
        <v>931</v>
      </c>
      <c r="E9" s="117"/>
      <c r="F9" s="11"/>
      <c r="G9" s="101"/>
      <c r="H9" s="9"/>
      <c r="I9" s="68"/>
      <c r="K9" s="26" t="str">
        <f t="shared" ref="K9:K10" si="1">IF(AB9&lt;&gt;"Field","",IF(AC9="","?",IF(AF9&gt;1,"?","")))</f>
        <v>?</v>
      </c>
      <c r="O9" s="44"/>
      <c r="Y9" s="43"/>
      <c r="AB9" s="25" t="s">
        <v>71</v>
      </c>
      <c r="AC9" s="40" t="s">
        <v>68</v>
      </c>
      <c r="AD9" s="40">
        <v>1</v>
      </c>
      <c r="AE9" s="50" t="str">
        <f t="shared" ref="AE9:AE10" si="2">IF(AB9="Field",AC9&amp;AD9,"")</f>
        <v>ConfirmationFieldYouth1</v>
      </c>
      <c r="AF9" s="50">
        <f>IF(AB9="Field",COUNTIF(AE:AE,AE9),"")</f>
        <v>14</v>
      </c>
    </row>
    <row r="10" spans="1:32" ht="14.4" x14ac:dyDescent="0.3">
      <c r="A10" s="12"/>
      <c r="B10" s="66"/>
      <c r="C10" s="7"/>
      <c r="D10" s="118" t="str">
        <f>IF(O10=1,"Please, "&amp;IF(P10="dropdown","select a value","give a valid " &amp;P10&amp;" "&amp;U10),"")</f>
        <v>Please, select a value</v>
      </c>
      <c r="E10" s="118"/>
      <c r="F10" s="118"/>
      <c r="G10" s="118"/>
      <c r="H10" s="9"/>
      <c r="I10" s="68"/>
      <c r="K10" s="26" t="str">
        <f t="shared" si="1"/>
        <v/>
      </c>
      <c r="N10" s="53">
        <f>O10</f>
        <v>1</v>
      </c>
      <c r="O10" s="38">
        <f>IF(AND(T10="Y",G9=""),1,IF(P10="number",SUM(X10:Z10),IF(P10&lt;&gt;"Number",0,1)))</f>
        <v>1</v>
      </c>
      <c r="P10" s="39" t="s">
        <v>57</v>
      </c>
      <c r="Q10" s="39">
        <v>0</v>
      </c>
      <c r="R10" s="39">
        <v>0</v>
      </c>
      <c r="S10" s="39"/>
      <c r="T10" s="39" t="s">
        <v>55</v>
      </c>
      <c r="U10" s="119" t="str">
        <f>IF(P10="number",IF(Q10&amp;R10&amp;S10="","","( "&amp;IF(Q10="","",Q10&amp;" decimal" &amp; IF(Q10=0,"","(s)")) &amp; IF(Q10="","",", ") &amp; IF(R10="","no minimum, ","minimal value = "&amp;R10 &amp;", ")&amp;IF(S10="","no maximum","maximal value = "&amp;S10)&amp;IF(Q10&amp;R10&amp;S10="",""," )")),"")</f>
        <v/>
      </c>
      <c r="V10" s="119"/>
      <c r="W10" s="119"/>
      <c r="X10" s="53">
        <f>IF(P10&lt;&gt;"number",0,IF(ROUND(G9,Q10)&lt;&gt;G9,1,0))</f>
        <v>0</v>
      </c>
      <c r="Y10" s="53">
        <f>IF(R10="",0,IF(G8&lt;R10,1,0))</f>
        <v>0</v>
      </c>
      <c r="Z10" s="53">
        <f>IF(S10="",0,IF(G8&gt;S10,1,0))</f>
        <v>0</v>
      </c>
      <c r="AB10" s="25" t="s">
        <v>72</v>
      </c>
      <c r="AE10" s="50" t="str">
        <f t="shared" si="2"/>
        <v/>
      </c>
      <c r="AF10" s="50" t="str">
        <f>IF(AB10="Field",COUNTIF(AE:AE,AE10),"")</f>
        <v/>
      </c>
    </row>
    <row r="11" spans="1:32" ht="14.4" thickBot="1" x14ac:dyDescent="0.3">
      <c r="B11" s="66"/>
      <c r="C11" s="87"/>
      <c r="D11" s="88"/>
      <c r="E11" s="88"/>
      <c r="F11" s="88"/>
      <c r="G11" s="88"/>
      <c r="H11" s="89"/>
      <c r="I11" s="68"/>
    </row>
    <row r="12" spans="1:32" ht="14.4" thickBot="1" x14ac:dyDescent="0.3">
      <c r="B12" s="66"/>
      <c r="C12" s="67"/>
      <c r="D12" s="67"/>
      <c r="E12" s="67"/>
      <c r="F12" s="67"/>
      <c r="G12" s="67"/>
      <c r="H12" s="67"/>
      <c r="I12" s="68"/>
    </row>
    <row r="13" spans="1:32" x14ac:dyDescent="0.25">
      <c r="B13" s="66"/>
      <c r="C13" s="4"/>
      <c r="D13" s="5"/>
      <c r="E13" s="5"/>
      <c r="F13" s="5"/>
      <c r="G13" s="5"/>
      <c r="H13" s="6"/>
      <c r="I13" s="68"/>
      <c r="K13" s="26" t="str">
        <f t="shared" ref="K13:K17" si="3">IF(AB13&lt;&gt;"Field","",IF(AC13="","?",IF(AF13&gt;1,"?","")))</f>
        <v/>
      </c>
      <c r="AB13" s="25" t="s">
        <v>73</v>
      </c>
      <c r="AE13" s="50" t="str">
        <f t="shared" ref="AE13:AE17" si="4">IF(AB13="Field",AC13&amp;AD13,"")</f>
        <v/>
      </c>
      <c r="AF13" s="50" t="str">
        <f>IF(AB13="Field",COUNTIF(AE:AE,AE13),"")</f>
        <v/>
      </c>
    </row>
    <row r="14" spans="1:32" ht="24.6" x14ac:dyDescent="0.4">
      <c r="B14" s="66"/>
      <c r="C14" s="7"/>
      <c r="D14" s="130" t="s">
        <v>15</v>
      </c>
      <c r="E14" s="131"/>
      <c r="F14" s="20"/>
      <c r="G14" s="20"/>
      <c r="H14" s="9"/>
      <c r="I14" s="68"/>
      <c r="K14" s="26" t="str">
        <f t="shared" si="3"/>
        <v/>
      </c>
      <c r="AB14" s="25" t="s">
        <v>75</v>
      </c>
      <c r="AE14" s="50" t="str">
        <f t="shared" si="4"/>
        <v/>
      </c>
      <c r="AF14" s="50" t="str">
        <f>IF(AB14="Field",COUNTIF(AE:AE,AE14),"")</f>
        <v/>
      </c>
    </row>
    <row r="15" spans="1:32" ht="14.4" x14ac:dyDescent="0.3">
      <c r="B15" s="66"/>
      <c r="C15" s="7"/>
      <c r="D15" s="21"/>
      <c r="E15" s="21"/>
      <c r="F15" s="20"/>
      <c r="G15" s="20"/>
      <c r="H15" s="9"/>
      <c r="I15" s="68"/>
      <c r="K15" s="26" t="str">
        <f t="shared" si="3"/>
        <v/>
      </c>
      <c r="U15" s="46" t="s">
        <v>24</v>
      </c>
      <c r="V15" s="46" t="s">
        <v>28</v>
      </c>
      <c r="AB15" s="25" t="s">
        <v>73</v>
      </c>
      <c r="AE15" s="50" t="str">
        <f t="shared" si="4"/>
        <v/>
      </c>
      <c r="AF15" s="50" t="str">
        <f>IF(AB15="Field",COUNTIF(AE:AE,AE15),"")</f>
        <v/>
      </c>
    </row>
    <row r="16" spans="1:32" ht="14.4" x14ac:dyDescent="0.3">
      <c r="B16" s="66"/>
      <c r="C16" s="7"/>
      <c r="D16" s="22" t="s">
        <v>16</v>
      </c>
      <c r="E16" s="22" t="s">
        <v>37</v>
      </c>
      <c r="F16" s="22" t="s">
        <v>19</v>
      </c>
      <c r="G16" s="22" t="s">
        <v>18</v>
      </c>
      <c r="H16" s="9"/>
      <c r="I16" s="68"/>
      <c r="K16" s="26" t="str">
        <f t="shared" si="3"/>
        <v/>
      </c>
      <c r="O16" s="15">
        <v>1</v>
      </c>
      <c r="P16" s="46" t="s">
        <v>16</v>
      </c>
      <c r="Q16" s="46" t="s">
        <v>17</v>
      </c>
      <c r="R16" s="46" t="s">
        <v>19</v>
      </c>
      <c r="S16" s="46" t="s">
        <v>18</v>
      </c>
      <c r="T16" s="46" t="s">
        <v>38</v>
      </c>
      <c r="U16" s="46" t="s">
        <v>25</v>
      </c>
      <c r="V16" s="44" t="s">
        <v>26</v>
      </c>
      <c r="W16" s="44" t="s">
        <v>27</v>
      </c>
      <c r="Z16" s="54"/>
      <c r="AB16" s="25" t="s">
        <v>73</v>
      </c>
      <c r="AE16" s="50" t="str">
        <f t="shared" si="4"/>
        <v/>
      </c>
      <c r="AF16" s="50" t="str">
        <f>IF(AB16="Field",COUNTIF(AE:AE,AE16),"")</f>
        <v/>
      </c>
    </row>
    <row r="17" spans="1:32" ht="14.4" x14ac:dyDescent="0.3">
      <c r="B17" s="66"/>
      <c r="C17" s="16">
        <f>ROW(C17)-ROW(C$16)</f>
        <v>1</v>
      </c>
      <c r="D17" s="102"/>
      <c r="E17" s="102" t="s">
        <v>965</v>
      </c>
      <c r="F17" s="103" t="s">
        <v>966</v>
      </c>
      <c r="G17" s="102" t="s">
        <v>820</v>
      </c>
      <c r="H17" s="91"/>
      <c r="I17" s="68"/>
      <c r="K17" s="26" t="str">
        <f t="shared" si="3"/>
        <v/>
      </c>
      <c r="N17" s="53">
        <f>O17</f>
        <v>2</v>
      </c>
      <c r="O17" s="53">
        <f>IF(W17=0,0,SUM(P17:T17))</f>
        <v>2</v>
      </c>
      <c r="P17" s="53">
        <f>IF(D17="",1,IF(ISNUMBER(D17),IF(D17&lt;0,1,IF(D17&lt;&gt;INT(D17),1,0)),1))</f>
        <v>1</v>
      </c>
      <c r="Q17" s="53">
        <f>IF(E17="",1,0)</f>
        <v>0</v>
      </c>
      <c r="R17" s="53">
        <f>IF(F17="",1,0)</f>
        <v>0</v>
      </c>
      <c r="S17" s="53">
        <f>IF(G17="",1,0)</f>
        <v>0</v>
      </c>
      <c r="T17" s="53">
        <f>IF(LEN(D17)&lt;9,1,0)</f>
        <v>1</v>
      </c>
      <c r="U17" s="53">
        <f>IF(P17=0,1,0)</f>
        <v>0</v>
      </c>
      <c r="V17" s="44">
        <f>IF(ISNUMBER(V16),V16,0)+IF(P17=0,1,0)</f>
        <v>0</v>
      </c>
      <c r="W17" s="44">
        <f t="shared" ref="W17" si="5">IF(OR(C17&lt;=NbrOrgs,D17&amp;E17&amp;F17&amp;G17&lt;&gt;""),1,0)</f>
        <v>1</v>
      </c>
      <c r="AB17" s="25" t="s">
        <v>73</v>
      </c>
      <c r="AE17" s="50" t="str">
        <f t="shared" si="4"/>
        <v/>
      </c>
      <c r="AF17" s="50" t="str">
        <f>IF(AB17="Field",COUNTIF(AE:AE,AE17),"")</f>
        <v/>
      </c>
    </row>
    <row r="18" spans="1:32" ht="14.4" x14ac:dyDescent="0.3">
      <c r="B18" s="66"/>
      <c r="C18" s="16"/>
      <c r="D18" s="92"/>
      <c r="E18" s="92"/>
      <c r="F18" s="92"/>
      <c r="G18" s="92"/>
      <c r="H18" s="91"/>
      <c r="I18" s="68"/>
      <c r="N18" s="53"/>
      <c r="O18" s="53"/>
      <c r="P18" s="53"/>
      <c r="Q18" s="53"/>
      <c r="R18" s="53"/>
      <c r="S18" s="53"/>
      <c r="T18" s="53"/>
      <c r="U18" s="53"/>
    </row>
    <row r="19" spans="1:32" ht="14.4" x14ac:dyDescent="0.3">
      <c r="A19" s="12"/>
      <c r="B19" s="66"/>
      <c r="C19" s="7"/>
      <c r="D19" s="117" t="s">
        <v>912</v>
      </c>
      <c r="E19" s="117"/>
      <c r="F19" s="11"/>
      <c r="G19" s="101"/>
      <c r="H19" s="9"/>
      <c r="I19" s="68"/>
      <c r="K19" s="26" t="str">
        <f t="shared" ref="K19:K20" si="6">IF(AB19&lt;&gt;"Field","",IF(AC19="","?",IF(AF19&gt;1,"?","")))</f>
        <v>?</v>
      </c>
      <c r="N19" s="43" t="s">
        <v>934</v>
      </c>
      <c r="O19" s="44"/>
      <c r="Y19" s="43"/>
      <c r="AB19" s="25" t="s">
        <v>71</v>
      </c>
      <c r="AC19" s="40" t="s">
        <v>68</v>
      </c>
      <c r="AD19" s="40">
        <v>1</v>
      </c>
      <c r="AE19" s="50" t="str">
        <f t="shared" ref="AE19:AE20" si="7">IF(AB19="Field",AC19&amp;AD19,"")</f>
        <v>ConfirmationFieldYouth1</v>
      </c>
      <c r="AF19" s="50">
        <f>IF(AB19="Field",COUNTIF(AE:AE,AE19),"")</f>
        <v>14</v>
      </c>
    </row>
    <row r="20" spans="1:32" ht="14.4" x14ac:dyDescent="0.3">
      <c r="A20" s="12"/>
      <c r="B20" s="66"/>
      <c r="C20" s="7"/>
      <c r="D20" s="118" t="str">
        <f>IF(O20=1,"Please, "&amp;IF(P20="dropdown","select a value","give a valid " &amp;P20&amp;" "&amp;U20),"")</f>
        <v>Please, select a value</v>
      </c>
      <c r="E20" s="118"/>
      <c r="F20" s="118"/>
      <c r="G20" s="118"/>
      <c r="H20" s="9"/>
      <c r="I20" s="68"/>
      <c r="K20" s="26" t="str">
        <f t="shared" si="6"/>
        <v/>
      </c>
      <c r="N20" s="53">
        <f>O20</f>
        <v>1</v>
      </c>
      <c r="O20" s="38">
        <f>IF(AND(T20="Y",G19=""),1,IF(P20="number",SUM(X20:Z20),IF(P20&lt;&gt;"Number",0,1)))</f>
        <v>1</v>
      </c>
      <c r="P20" s="39" t="s">
        <v>57</v>
      </c>
      <c r="Q20" s="39">
        <v>0</v>
      </c>
      <c r="R20" s="39">
        <v>0</v>
      </c>
      <c r="S20" s="39"/>
      <c r="T20" s="39" t="s">
        <v>55</v>
      </c>
      <c r="U20" s="119" t="str">
        <f>IF(P20="number",IF(Q20&amp;R20&amp;S20="","","( "&amp;IF(Q20="","",Q20&amp;" decimal" &amp; IF(Q20=0,"","(s)")) &amp; IF(Q20="","",", ") &amp; IF(R20="","no minimum, ","minimal value = "&amp;R20 &amp;", ")&amp;IF(S20="","no maximum","maximal value = "&amp;S20)&amp;IF(Q20&amp;R20&amp;S20="",""," )")),"")</f>
        <v/>
      </c>
      <c r="V20" s="119"/>
      <c r="W20" s="119"/>
      <c r="X20" s="53">
        <f>IF(P20&lt;&gt;"number",0,IF(ROUND(G19,Q20)&lt;&gt;G19,1,0))</f>
        <v>0</v>
      </c>
      <c r="Y20" s="53">
        <f>IF(R20="",0,IF(G18&lt;R20,1,0))</f>
        <v>0</v>
      </c>
      <c r="Z20" s="53">
        <f>IF(S20="",0,IF(G18&gt;S20,1,0))</f>
        <v>0</v>
      </c>
      <c r="AB20" s="25" t="s">
        <v>72</v>
      </c>
      <c r="AE20" s="50" t="str">
        <f t="shared" si="7"/>
        <v/>
      </c>
      <c r="AF20" s="50" t="str">
        <f>IF(AB20="Field",COUNTIF(AE:AE,AE20),"")</f>
        <v/>
      </c>
    </row>
    <row r="21" spans="1:32" ht="14.4" x14ac:dyDescent="0.3">
      <c r="A21" s="12"/>
      <c r="B21" s="66"/>
      <c r="C21" s="7"/>
      <c r="D21" s="117" t="s">
        <v>967</v>
      </c>
      <c r="E21" s="117"/>
      <c r="F21" s="11"/>
      <c r="G21" s="101"/>
      <c r="H21" s="9"/>
      <c r="I21" s="68"/>
      <c r="K21" s="26" t="str">
        <f t="shared" ref="K21:K22" si="8">IF(AB21&lt;&gt;"Field","",IF(AC21="","?",IF(AF21&gt;1,"?","")))</f>
        <v>?</v>
      </c>
      <c r="N21" s="43" t="s">
        <v>933</v>
      </c>
      <c r="O21" s="44"/>
      <c r="Y21" s="43"/>
      <c r="AB21" s="25" t="s">
        <v>71</v>
      </c>
      <c r="AC21" s="40" t="s">
        <v>68</v>
      </c>
      <c r="AD21" s="40">
        <v>1</v>
      </c>
      <c r="AE21" s="50" t="str">
        <f t="shared" ref="AE21:AE22" si="9">IF(AB21="Field",AC21&amp;AD21,"")</f>
        <v>ConfirmationFieldYouth1</v>
      </c>
      <c r="AF21" s="50">
        <f>IF(AB21="Field",COUNTIF(AE:AE,AE21),"")</f>
        <v>14</v>
      </c>
    </row>
    <row r="22" spans="1:32" ht="14.4" x14ac:dyDescent="0.3">
      <c r="A22" s="12"/>
      <c r="B22" s="66"/>
      <c r="C22" s="7"/>
      <c r="D22" s="118" t="str">
        <f>IF(O22=1,"Please, "&amp;IF(P22="dropdown","select a value","give a valid " &amp;P22&amp;" "&amp;U22),"")</f>
        <v>Please, select a value</v>
      </c>
      <c r="E22" s="118"/>
      <c r="F22" s="118"/>
      <c r="G22" s="118"/>
      <c r="H22" s="9"/>
      <c r="I22" s="68"/>
      <c r="K22" s="26" t="str">
        <f t="shared" si="8"/>
        <v/>
      </c>
      <c r="N22" s="106">
        <f>O22</f>
        <v>1</v>
      </c>
      <c r="O22" s="38">
        <f>IF(AND(T22="Y",G21=""),1,IF(P22="number",SUM(X22:Z22),IF(P22&lt;&gt;"Number",0,1)))</f>
        <v>1</v>
      </c>
      <c r="P22" s="39" t="s">
        <v>57</v>
      </c>
      <c r="Q22" s="39">
        <v>0</v>
      </c>
      <c r="R22" s="39">
        <v>0</v>
      </c>
      <c r="S22" s="39"/>
      <c r="T22" s="39" t="s">
        <v>55</v>
      </c>
      <c r="U22" s="119" t="str">
        <f>IF(P22="number",IF(Q22&amp;R22&amp;S22="","","( "&amp;IF(Q22="","",Q22&amp;" decimal" &amp; IF(Q22=0,"","(s)")) &amp; IF(Q22="","",", ") &amp; IF(R22="","no minimum, ","minimal value = "&amp;R22 &amp;", ")&amp;IF(S22="","no maximum","maximal value = "&amp;S22)&amp;IF(Q22&amp;R22&amp;S22="",""," )")),"")</f>
        <v/>
      </c>
      <c r="V22" s="119"/>
      <c r="W22" s="119"/>
      <c r="X22" s="106">
        <f>IF(P22&lt;&gt;"number",0,IF(ROUND(G21,Q22)&lt;&gt;G21,1,0))</f>
        <v>0</v>
      </c>
      <c r="Y22" s="106">
        <f>IF(R22="",0,IF(G20&lt;R22,1,0))</f>
        <v>0</v>
      </c>
      <c r="Z22" s="106">
        <f>IF(S22="",0,IF(G20&gt;S22,1,0))</f>
        <v>0</v>
      </c>
      <c r="AB22" s="25" t="s">
        <v>72</v>
      </c>
      <c r="AE22" s="50" t="str">
        <f t="shared" si="9"/>
        <v/>
      </c>
      <c r="AF22" s="50" t="str">
        <f>IF(AB22="Field",COUNTIF(AE:AE,AE22),"")</f>
        <v/>
      </c>
    </row>
    <row r="23" spans="1:32" ht="14.4" thickBot="1" x14ac:dyDescent="0.3">
      <c r="B23" s="66"/>
      <c r="C23" s="87"/>
      <c r="D23" s="88"/>
      <c r="E23" s="88"/>
      <c r="F23" s="88"/>
      <c r="G23" s="88"/>
      <c r="H23" s="89"/>
      <c r="I23" s="68"/>
    </row>
    <row r="24" spans="1:32" ht="15" thickBot="1" x14ac:dyDescent="0.35">
      <c r="B24" s="66"/>
      <c r="C24" s="67"/>
      <c r="D24" s="67"/>
      <c r="E24" s="67"/>
      <c r="F24" s="67"/>
      <c r="G24" s="67"/>
      <c r="H24" s="67"/>
      <c r="I24" s="68"/>
      <c r="L24"/>
      <c r="M24"/>
    </row>
    <row r="25" spans="1:32" x14ac:dyDescent="0.25">
      <c r="B25" s="66"/>
      <c r="C25" s="4"/>
      <c r="D25" s="5"/>
      <c r="E25" s="5"/>
      <c r="F25" s="5"/>
      <c r="G25" s="5"/>
      <c r="H25" s="6"/>
      <c r="I25" s="68"/>
      <c r="K25" s="26" t="str">
        <f t="shared" ref="K25:K35" si="10">IF(AB25&lt;&gt;"Field","",IF(AC25="","?",IF(AF25&gt;1,"?","")))</f>
        <v/>
      </c>
      <c r="L25" s="59" t="str">
        <f t="shared" ref="L25:L45" si="11">IF(IsNGO="Yes","S","H")</f>
        <v>H</v>
      </c>
      <c r="M25" s="58" t="s">
        <v>911</v>
      </c>
      <c r="AB25" s="25" t="s">
        <v>73</v>
      </c>
      <c r="AE25" s="50" t="str">
        <f t="shared" ref="AE25:AE35" si="12">IF(AB25="Field",AC25&amp;AD25,"")</f>
        <v/>
      </c>
      <c r="AF25" s="50" t="str">
        <f t="shared" ref="AF25:AF32" si="13">IF(AB25="Field",COUNTIF(AE:AE,AE25),"")</f>
        <v/>
      </c>
    </row>
    <row r="26" spans="1:32" ht="24.6" x14ac:dyDescent="0.4">
      <c r="B26" s="66"/>
      <c r="C26" s="7"/>
      <c r="D26" s="120" t="s">
        <v>938</v>
      </c>
      <c r="E26" s="120"/>
      <c r="F26" s="23"/>
      <c r="G26" s="93"/>
      <c r="H26" s="9"/>
      <c r="I26" s="68"/>
      <c r="K26" s="26" t="str">
        <f t="shared" si="10"/>
        <v/>
      </c>
      <c r="L26" s="59" t="str">
        <f t="shared" si="11"/>
        <v>H</v>
      </c>
      <c r="M26" s="58" t="s">
        <v>911</v>
      </c>
      <c r="AB26" s="25" t="s">
        <v>75</v>
      </c>
      <c r="AE26" s="50" t="str">
        <f t="shared" si="12"/>
        <v/>
      </c>
      <c r="AF26" s="50" t="str">
        <f t="shared" si="13"/>
        <v/>
      </c>
    </row>
    <row r="27" spans="1:32" ht="14.4" x14ac:dyDescent="0.3">
      <c r="B27" s="66"/>
      <c r="C27" s="7"/>
      <c r="D27" s="116" t="s">
        <v>937</v>
      </c>
      <c r="E27" s="116"/>
      <c r="F27" s="20"/>
      <c r="G27" s="20"/>
      <c r="H27" s="9"/>
      <c r="I27" s="68"/>
      <c r="K27" s="26" t="str">
        <f t="shared" si="10"/>
        <v/>
      </c>
      <c r="L27" s="59" t="str">
        <f t="shared" si="11"/>
        <v>H</v>
      </c>
      <c r="M27" s="58" t="s">
        <v>911</v>
      </c>
      <c r="AB27" s="25" t="s">
        <v>73</v>
      </c>
      <c r="AE27" s="50" t="str">
        <f t="shared" si="12"/>
        <v/>
      </c>
      <c r="AF27" s="50" t="str">
        <f t="shared" si="13"/>
        <v/>
      </c>
    </row>
    <row r="28" spans="1:32" ht="14.4" x14ac:dyDescent="0.3">
      <c r="A28" s="12"/>
      <c r="B28" s="66"/>
      <c r="C28" s="7"/>
      <c r="D28" s="113" t="s">
        <v>932</v>
      </c>
      <c r="E28" s="113"/>
      <c r="F28" s="11"/>
      <c r="G28" s="101"/>
      <c r="H28" s="9"/>
      <c r="I28" s="68"/>
      <c r="K28" s="26" t="str">
        <f t="shared" si="10"/>
        <v>?</v>
      </c>
      <c r="L28" s="59" t="str">
        <f t="shared" si="11"/>
        <v>H</v>
      </c>
      <c r="M28" s="58" t="s">
        <v>911</v>
      </c>
      <c r="O28" s="44"/>
      <c r="Y28" s="43"/>
      <c r="AB28" s="25" t="s">
        <v>71</v>
      </c>
      <c r="AC28" s="40" t="s">
        <v>68</v>
      </c>
      <c r="AD28" s="40">
        <v>1</v>
      </c>
      <c r="AE28" s="50" t="str">
        <f t="shared" si="12"/>
        <v>ConfirmationFieldYouth1</v>
      </c>
      <c r="AF28" s="50">
        <f t="shared" si="13"/>
        <v>14</v>
      </c>
    </row>
    <row r="29" spans="1:32" ht="14.4" x14ac:dyDescent="0.3">
      <c r="A29" s="12"/>
      <c r="B29" s="66"/>
      <c r="C29" s="7"/>
      <c r="D29" s="118" t="str">
        <f>IF(O29=1,"Please, "&amp;IF(P29="dropdown","select a value","give a valid " &amp;P29&amp;" "&amp;U29),"")</f>
        <v>Please, select a value</v>
      </c>
      <c r="E29" s="118"/>
      <c r="F29" s="118"/>
      <c r="G29" s="118"/>
      <c r="H29" s="9"/>
      <c r="I29" s="68"/>
      <c r="K29" s="26" t="str">
        <f t="shared" si="10"/>
        <v/>
      </c>
      <c r="L29" s="59" t="str">
        <f t="shared" si="11"/>
        <v>H</v>
      </c>
      <c r="M29" s="58" t="s">
        <v>911</v>
      </c>
      <c r="N29" s="53">
        <f>IF(L29="H",0,O29)</f>
        <v>0</v>
      </c>
      <c r="O29" s="38">
        <f>IF(AND(T29="Y",G28=""),1,IF(P29="number",SUM(X29:Z29),IF(P29&lt;&gt;"Number",0,1)))</f>
        <v>1</v>
      </c>
      <c r="P29" s="39" t="s">
        <v>57</v>
      </c>
      <c r="Q29" s="39">
        <v>0</v>
      </c>
      <c r="R29" s="39">
        <v>0</v>
      </c>
      <c r="S29" s="39"/>
      <c r="T29" s="39" t="s">
        <v>55</v>
      </c>
      <c r="U29" s="119" t="str">
        <f>IF(P29="number",IF(Q29&amp;R29&amp;S29="","","( "&amp;IF(Q29="","",Q29&amp;" decimal" &amp; IF(Q29=0,"","(s)")) &amp; IF(Q29="","",", ") &amp; IF(R29="","no minimum, ","minimal value = "&amp;R29 &amp;", ")&amp;IF(S29="","no maximum","maximal value = "&amp;S29)&amp;IF(Q29&amp;R29&amp;S29="",""," )")),"")</f>
        <v/>
      </c>
      <c r="V29" s="119"/>
      <c r="W29" s="119"/>
      <c r="X29" s="53">
        <f>IF(P29&lt;&gt;"number",0,IF(ROUND(G28,Q29)&lt;&gt;G28,1,0))</f>
        <v>0</v>
      </c>
      <c r="Y29" s="53">
        <f>IF(R29="",0,IF(G27&lt;R29,1,0))</f>
        <v>0</v>
      </c>
      <c r="Z29" s="53">
        <f>IF(S29="",0,IF(G27&gt;S29,1,0))</f>
        <v>0</v>
      </c>
      <c r="AB29" s="25" t="s">
        <v>72</v>
      </c>
      <c r="AE29" s="50" t="str">
        <f t="shared" si="12"/>
        <v/>
      </c>
      <c r="AF29" s="50" t="str">
        <f t="shared" si="13"/>
        <v/>
      </c>
    </row>
    <row r="30" spans="1:32" ht="14.4" x14ac:dyDescent="0.3">
      <c r="A30" s="12"/>
      <c r="B30" s="66"/>
      <c r="C30" s="7"/>
      <c r="D30" s="113" t="s">
        <v>968</v>
      </c>
      <c r="E30" s="113"/>
      <c r="F30" s="11"/>
      <c r="G30" s="101"/>
      <c r="H30" s="9"/>
      <c r="I30" s="68"/>
      <c r="K30" s="26" t="str">
        <f t="shared" si="10"/>
        <v>?</v>
      </c>
      <c r="L30" s="59" t="str">
        <f t="shared" si="11"/>
        <v>H</v>
      </c>
      <c r="M30" s="58" t="s">
        <v>911</v>
      </c>
      <c r="O30" s="44"/>
      <c r="Y30" s="43"/>
      <c r="AB30" s="25" t="s">
        <v>71</v>
      </c>
      <c r="AC30" s="40" t="s">
        <v>68</v>
      </c>
      <c r="AD30" s="40">
        <v>1</v>
      </c>
      <c r="AE30" s="50" t="str">
        <f t="shared" si="12"/>
        <v>ConfirmationFieldYouth1</v>
      </c>
      <c r="AF30" s="50">
        <f t="shared" si="13"/>
        <v>14</v>
      </c>
    </row>
    <row r="31" spans="1:32" ht="14.4" x14ac:dyDescent="0.3">
      <c r="A31" s="12"/>
      <c r="B31" s="66"/>
      <c r="C31" s="7"/>
      <c r="D31" s="118" t="str">
        <f>IF(O31=1,"Please, "&amp;IF(P31="dropdown","select a value","give a valid " &amp;P31&amp;" "&amp;U31),"")</f>
        <v>Please, select a value</v>
      </c>
      <c r="E31" s="118"/>
      <c r="F31" s="118"/>
      <c r="G31" s="118"/>
      <c r="H31" s="9"/>
      <c r="I31" s="68"/>
      <c r="K31" s="26" t="str">
        <f t="shared" si="10"/>
        <v/>
      </c>
      <c r="L31" s="59" t="str">
        <f t="shared" si="11"/>
        <v>H</v>
      </c>
      <c r="M31" s="58" t="s">
        <v>911</v>
      </c>
      <c r="N31" s="53">
        <f>IF(L31="H",0,O31)</f>
        <v>0</v>
      </c>
      <c r="O31" s="38">
        <f>IF(AND(T31="Y",G30=""),1,IF(P31="number",SUM(X31:Z31),IF(P31&lt;&gt;"Number",0,1)))</f>
        <v>1</v>
      </c>
      <c r="P31" s="39" t="s">
        <v>57</v>
      </c>
      <c r="Q31" s="39">
        <v>0</v>
      </c>
      <c r="R31" s="39">
        <v>0</v>
      </c>
      <c r="S31" s="39"/>
      <c r="T31" s="39" t="s">
        <v>55</v>
      </c>
      <c r="U31" s="119" t="str">
        <f>IF(P31="number",IF(Q31&amp;R31&amp;S31="","","( "&amp;IF(Q31="","",Q31&amp;" decimal" &amp; IF(Q31=0,"","(s)")) &amp; IF(Q31="","",", ") &amp; IF(R31="","no minimum, ","minimal value = "&amp;R31 &amp;", ")&amp;IF(S31="","no maximum","maximal value = "&amp;S31)&amp;IF(Q31&amp;R31&amp;S31="",""," )")),"")</f>
        <v/>
      </c>
      <c r="V31" s="119"/>
      <c r="W31" s="119"/>
      <c r="X31" s="53">
        <f>IF(P31&lt;&gt;"number",0,IF(ROUND(G30,Q31)&lt;&gt;G30,1,0))</f>
        <v>0</v>
      </c>
      <c r="Y31" s="53">
        <f>IF(R31="",0,IF(G29&lt;R31,1,0))</f>
        <v>0</v>
      </c>
      <c r="Z31" s="53">
        <f>IF(S31="",0,IF(G29&gt;S31,1,0))</f>
        <v>0</v>
      </c>
      <c r="AB31" s="25" t="s">
        <v>72</v>
      </c>
      <c r="AE31" s="50" t="str">
        <f t="shared" si="12"/>
        <v/>
      </c>
      <c r="AF31" s="50" t="str">
        <f t="shared" si="13"/>
        <v/>
      </c>
    </row>
    <row r="32" spans="1:32" ht="19.2" x14ac:dyDescent="0.35">
      <c r="B32" s="66"/>
      <c r="C32" s="7"/>
      <c r="D32" s="124" t="s">
        <v>913</v>
      </c>
      <c r="E32" s="124"/>
      <c r="H32" s="9"/>
      <c r="I32" s="68"/>
      <c r="K32" s="26" t="str">
        <f t="shared" si="10"/>
        <v/>
      </c>
      <c r="L32" s="59" t="str">
        <f t="shared" si="11"/>
        <v>H</v>
      </c>
      <c r="M32" s="58" t="s">
        <v>911</v>
      </c>
      <c r="O32" s="44"/>
      <c r="AB32" s="25" t="s">
        <v>76</v>
      </c>
      <c r="AE32" s="50" t="str">
        <f t="shared" si="12"/>
        <v/>
      </c>
      <c r="AF32" s="50" t="str">
        <f t="shared" si="13"/>
        <v/>
      </c>
    </row>
    <row r="33" spans="1:32" ht="14.4" x14ac:dyDescent="0.3">
      <c r="B33" s="66"/>
      <c r="C33" s="7"/>
      <c r="D33" s="94"/>
      <c r="E33" s="94"/>
      <c r="H33" s="9"/>
      <c r="I33" s="68"/>
      <c r="L33" s="59" t="str">
        <f t="shared" si="11"/>
        <v>H</v>
      </c>
      <c r="M33" s="58" t="s">
        <v>911</v>
      </c>
      <c r="O33" s="44"/>
    </row>
    <row r="34" spans="1:32" ht="14.4" x14ac:dyDescent="0.3">
      <c r="A34" s="12"/>
      <c r="B34" s="66"/>
      <c r="C34" s="7"/>
      <c r="D34" s="113" t="s">
        <v>914</v>
      </c>
      <c r="E34" s="113"/>
      <c r="F34" s="11"/>
      <c r="G34" s="101"/>
      <c r="H34" s="9"/>
      <c r="I34" s="68"/>
      <c r="K34" s="26" t="str">
        <f t="shared" si="10"/>
        <v>?</v>
      </c>
      <c r="L34" s="59" t="str">
        <f t="shared" si="11"/>
        <v>H</v>
      </c>
      <c r="M34" s="58" t="s">
        <v>911</v>
      </c>
      <c r="O34" s="44"/>
      <c r="Y34" s="43"/>
      <c r="AB34" s="25" t="s">
        <v>71</v>
      </c>
      <c r="AC34" s="40" t="s">
        <v>68</v>
      </c>
      <c r="AD34" s="40">
        <v>1</v>
      </c>
      <c r="AE34" s="50" t="str">
        <f t="shared" si="12"/>
        <v>ConfirmationFieldYouth1</v>
      </c>
      <c r="AF34" s="50">
        <f t="shared" ref="AF34:AF39" si="14">IF(AB34="Field",COUNTIF(AE:AE,AE34),"")</f>
        <v>14</v>
      </c>
    </row>
    <row r="35" spans="1:32" ht="14.4" x14ac:dyDescent="0.3">
      <c r="A35" s="12"/>
      <c r="B35" s="66"/>
      <c r="C35" s="7"/>
      <c r="D35" s="118" t="str">
        <f>IF(O35=1,"Please, "&amp;IF(P35="dropdown","select a value","give a valid " &amp;P35&amp;" "&amp;U35),"")</f>
        <v>Please, select a value</v>
      </c>
      <c r="E35" s="118"/>
      <c r="F35" s="118"/>
      <c r="G35" s="118"/>
      <c r="H35" s="9"/>
      <c r="I35" s="68"/>
      <c r="K35" s="26" t="str">
        <f t="shared" si="10"/>
        <v/>
      </c>
      <c r="L35" s="59" t="str">
        <f t="shared" si="11"/>
        <v>H</v>
      </c>
      <c r="M35" s="58" t="s">
        <v>911</v>
      </c>
      <c r="N35" s="53">
        <f>IF(L35="H",0,O35)</f>
        <v>0</v>
      </c>
      <c r="O35" s="38">
        <f>IF(AND(T35="Y",G34=""),1,IF(P35="number",SUM(X35:Z35),IF(P35&lt;&gt;"Number",0,1)))</f>
        <v>1</v>
      </c>
      <c r="P35" s="39" t="s">
        <v>57</v>
      </c>
      <c r="Q35" s="39">
        <v>0</v>
      </c>
      <c r="R35" s="39">
        <v>0</v>
      </c>
      <c r="S35" s="39"/>
      <c r="T35" s="39" t="s">
        <v>55</v>
      </c>
      <c r="U35" s="119" t="str">
        <f>IF(P35="number",IF(Q35&amp;R35&amp;S35="","","( "&amp;IF(Q35="","",Q35&amp;" decimal" &amp; IF(Q35=0,"","(s)")) &amp; IF(Q35="","",", ") &amp; IF(R35="","no minimum, ","minimal value = "&amp;R35 &amp;", ")&amp;IF(S35="","no maximum","maximal value = "&amp;S35)&amp;IF(Q35&amp;R35&amp;S35="",""," )")),"")</f>
        <v/>
      </c>
      <c r="V35" s="119"/>
      <c r="W35" s="119"/>
      <c r="X35" s="53">
        <f>IF(P35&lt;&gt;"number",0,IF(ROUND(G34,Q35)&lt;&gt;G34,1,0))</f>
        <v>0</v>
      </c>
      <c r="Y35" s="53">
        <f>IF(R35="",0,IF(G31&lt;R35,1,0))</f>
        <v>0</v>
      </c>
      <c r="Z35" s="53">
        <f>IF(S35="",0,IF(G31&gt;S35,1,0))</f>
        <v>0</v>
      </c>
      <c r="AB35" s="25" t="s">
        <v>72</v>
      </c>
      <c r="AE35" s="50" t="str">
        <f t="shared" si="12"/>
        <v/>
      </c>
      <c r="AF35" s="50" t="str">
        <f t="shared" si="14"/>
        <v/>
      </c>
    </row>
    <row r="36" spans="1:32" ht="14.4" x14ac:dyDescent="0.3">
      <c r="A36" s="12"/>
      <c r="B36" s="66"/>
      <c r="C36" s="7"/>
      <c r="D36" s="113" t="s">
        <v>915</v>
      </c>
      <c r="E36" s="113"/>
      <c r="F36" s="11"/>
      <c r="G36" s="101"/>
      <c r="H36" s="9"/>
      <c r="I36" s="68"/>
      <c r="K36" s="26" t="str">
        <f t="shared" ref="K36:K39" si="15">IF(AB36&lt;&gt;"Field","",IF(AC36="","?",IF(AF36&gt;1,"?","")))</f>
        <v>?</v>
      </c>
      <c r="L36" s="59" t="str">
        <f t="shared" si="11"/>
        <v>H</v>
      </c>
      <c r="M36" s="58" t="s">
        <v>911</v>
      </c>
      <c r="O36" s="44"/>
      <c r="Y36" s="43"/>
      <c r="AB36" s="25" t="s">
        <v>71</v>
      </c>
      <c r="AC36" s="40" t="s">
        <v>68</v>
      </c>
      <c r="AD36" s="40">
        <v>1</v>
      </c>
      <c r="AE36" s="50" t="str">
        <f t="shared" ref="AE36:AE39" si="16">IF(AB36="Field",AC36&amp;AD36,"")</f>
        <v>ConfirmationFieldYouth1</v>
      </c>
      <c r="AF36" s="50">
        <f t="shared" si="14"/>
        <v>14</v>
      </c>
    </row>
    <row r="37" spans="1:32" ht="14.4" x14ac:dyDescent="0.3">
      <c r="A37" s="12"/>
      <c r="B37" s="66"/>
      <c r="C37" s="7"/>
      <c r="D37" s="118" t="str">
        <f>IF(O37=1,"Please, "&amp;IF(P37="dropdown","select a value","give a valid " &amp;P37&amp;" "&amp;U37),"")</f>
        <v>Please, select a value</v>
      </c>
      <c r="E37" s="118"/>
      <c r="F37" s="118"/>
      <c r="G37" s="118"/>
      <c r="H37" s="9"/>
      <c r="I37" s="68"/>
      <c r="K37" s="26" t="str">
        <f t="shared" si="15"/>
        <v/>
      </c>
      <c r="L37" s="59" t="str">
        <f t="shared" si="11"/>
        <v>H</v>
      </c>
      <c r="M37" s="58" t="s">
        <v>911</v>
      </c>
      <c r="N37" s="53">
        <f>IF(L37="H",0,O37)</f>
        <v>0</v>
      </c>
      <c r="O37" s="38">
        <f>IF(AND(T37="Y",G36=""),1,IF(P37="number",SUM(X37:Z37),IF(P37&lt;&gt;"Number",0,1)))</f>
        <v>1</v>
      </c>
      <c r="P37" s="39" t="s">
        <v>57</v>
      </c>
      <c r="Q37" s="39">
        <v>0</v>
      </c>
      <c r="R37" s="39">
        <v>0</v>
      </c>
      <c r="S37" s="39"/>
      <c r="T37" s="39" t="s">
        <v>55</v>
      </c>
      <c r="U37" s="119" t="str">
        <f>IF(P37="number",IF(Q37&amp;R37&amp;S37="","","( "&amp;IF(Q37="","",Q37&amp;" decimal" &amp; IF(Q37=0,"","(s)")) &amp; IF(Q37="","",", ") &amp; IF(R37="","no minimum, ","minimal value = "&amp;R37 &amp;", ")&amp;IF(S37="","no maximum","maximal value = "&amp;S37)&amp;IF(Q37&amp;R37&amp;S37="",""," )")),"")</f>
        <v/>
      </c>
      <c r="V37" s="119"/>
      <c r="W37" s="119"/>
      <c r="X37" s="53">
        <f>IF(P37&lt;&gt;"number",0,IF(ROUND(G36,Q37)&lt;&gt;G36,1,0))</f>
        <v>0</v>
      </c>
      <c r="Y37" s="53">
        <f>IF(R37="",0,IF(G33&lt;R37,1,0))</f>
        <v>0</v>
      </c>
      <c r="Z37" s="53">
        <f>IF(S37="",0,IF(G33&gt;S37,1,0))</f>
        <v>0</v>
      </c>
      <c r="AB37" s="25" t="s">
        <v>72</v>
      </c>
      <c r="AE37" s="50" t="str">
        <f t="shared" si="16"/>
        <v/>
      </c>
      <c r="AF37" s="50" t="str">
        <f t="shared" si="14"/>
        <v/>
      </c>
    </row>
    <row r="38" spans="1:32" ht="14.4" x14ac:dyDescent="0.3">
      <c r="A38" s="12"/>
      <c r="B38" s="66"/>
      <c r="C38" s="7"/>
      <c r="D38" s="113" t="s">
        <v>916</v>
      </c>
      <c r="E38" s="113"/>
      <c r="F38" s="11"/>
      <c r="G38" s="101"/>
      <c r="H38" s="9"/>
      <c r="I38" s="68"/>
      <c r="K38" s="26" t="str">
        <f t="shared" si="15"/>
        <v>?</v>
      </c>
      <c r="L38" s="59" t="str">
        <f t="shared" si="11"/>
        <v>H</v>
      </c>
      <c r="M38" s="58" t="s">
        <v>911</v>
      </c>
      <c r="N38" s="43" t="s">
        <v>921</v>
      </c>
      <c r="O38" s="44"/>
      <c r="Y38" s="43"/>
      <c r="AB38" s="25" t="s">
        <v>71</v>
      </c>
      <c r="AC38" s="40" t="s">
        <v>68</v>
      </c>
      <c r="AD38" s="40">
        <v>1</v>
      </c>
      <c r="AE38" s="50" t="str">
        <f t="shared" si="16"/>
        <v>ConfirmationFieldYouth1</v>
      </c>
      <c r="AF38" s="50">
        <f t="shared" si="14"/>
        <v>14</v>
      </c>
    </row>
    <row r="39" spans="1:32" ht="14.4" x14ac:dyDescent="0.3">
      <c r="A39" s="12"/>
      <c r="B39" s="66"/>
      <c r="C39" s="7"/>
      <c r="D39" s="118" t="str">
        <f>IF(O39=1,"Please, "&amp;IF(P39="dropdown","select a value","give a valid " &amp;P39&amp;" "&amp;U39),"")</f>
        <v>Please, select a value</v>
      </c>
      <c r="E39" s="118"/>
      <c r="F39" s="118"/>
      <c r="G39" s="118"/>
      <c r="H39" s="9"/>
      <c r="I39" s="68"/>
      <c r="K39" s="26" t="str">
        <f t="shared" si="15"/>
        <v/>
      </c>
      <c r="L39" s="59" t="str">
        <f t="shared" si="11"/>
        <v>H</v>
      </c>
      <c r="M39" s="58" t="s">
        <v>911</v>
      </c>
      <c r="N39" s="53">
        <f>IF(L39="H",0,O39)</f>
        <v>0</v>
      </c>
      <c r="O39" s="38">
        <f>IF(Is3Yes="No","0",IF(AND(T39="Y",G38=""),1,IF(P39="number",SUM(X39:Z39),IF(P39&lt;&gt;"Number",0,1))))</f>
        <v>1</v>
      </c>
      <c r="P39" s="39" t="s">
        <v>57</v>
      </c>
      <c r="Q39" s="39">
        <v>0</v>
      </c>
      <c r="R39" s="39">
        <v>0</v>
      </c>
      <c r="S39" s="39"/>
      <c r="T39" s="39" t="s">
        <v>55</v>
      </c>
      <c r="U39" s="119" t="str">
        <f>IF(P39="number",IF(Q39&amp;R39&amp;S39="","","( "&amp;IF(Q39="","",Q39&amp;" decimal" &amp; IF(Q39=0,"","(s)")) &amp; IF(Q39="","",", ") &amp; IF(R39="","no minimum, ","minimal value = "&amp;R39 &amp;", ")&amp;IF(S39="","no maximum","maximal value = "&amp;S39)&amp;IF(Q39&amp;R39&amp;S39="",""," )")),"")</f>
        <v/>
      </c>
      <c r="V39" s="119"/>
      <c r="W39" s="119"/>
      <c r="X39" s="53">
        <f>IF(P39&lt;&gt;"number",0,IF(ROUND(G38,Q39)&lt;&gt;G38,1,0))</f>
        <v>0</v>
      </c>
      <c r="Y39" s="53">
        <f>IF(R39="",0,IF(G35&lt;R39,1,0))</f>
        <v>0</v>
      </c>
      <c r="Z39" s="53">
        <f>IF(S39="",0,IF(G35&gt;S39,1,0))</f>
        <v>0</v>
      </c>
      <c r="AB39" s="25" t="s">
        <v>72</v>
      </c>
      <c r="AE39" s="50" t="str">
        <f t="shared" si="16"/>
        <v/>
      </c>
      <c r="AF39" s="50" t="str">
        <f t="shared" si="14"/>
        <v/>
      </c>
    </row>
    <row r="40" spans="1:32" ht="14.4" x14ac:dyDescent="0.3">
      <c r="A40" s="12"/>
      <c r="B40" s="66"/>
      <c r="C40" s="7"/>
      <c r="D40" s="50"/>
      <c r="E40" s="95" t="s">
        <v>917</v>
      </c>
      <c r="F40" s="73"/>
      <c r="G40" s="73"/>
      <c r="H40" s="9"/>
      <c r="I40" s="68"/>
      <c r="L40" s="59" t="str">
        <f t="shared" si="11"/>
        <v>H</v>
      </c>
      <c r="M40" s="58" t="s">
        <v>911</v>
      </c>
      <c r="O40" s="44"/>
    </row>
    <row r="41" spans="1:32" ht="14.4" customHeight="1" x14ac:dyDescent="0.3">
      <c r="A41" s="12"/>
      <c r="B41" s="66"/>
      <c r="C41" s="7"/>
      <c r="D41" s="50"/>
      <c r="E41" s="97" t="s">
        <v>918</v>
      </c>
      <c r="F41" s="11"/>
      <c r="G41" s="101"/>
      <c r="H41" s="9"/>
      <c r="I41" s="68"/>
      <c r="K41" s="26" t="str">
        <f t="shared" ref="K41:K60" si="17">IF(AB41&lt;&gt;"Field","",IF(AC41="","?",IF(AF41&gt;1,"?","")))</f>
        <v>?</v>
      </c>
      <c r="L41" s="59" t="str">
        <f t="shared" si="11"/>
        <v>H</v>
      </c>
      <c r="M41" s="58" t="s">
        <v>911</v>
      </c>
      <c r="N41" s="43" t="s">
        <v>920</v>
      </c>
      <c r="O41" s="44"/>
      <c r="Y41" s="43"/>
      <c r="AB41" s="25" t="s">
        <v>71</v>
      </c>
      <c r="AC41" s="40" t="s">
        <v>68</v>
      </c>
      <c r="AD41" s="40">
        <v>1</v>
      </c>
      <c r="AE41" s="50" t="str">
        <f t="shared" ref="AE41:AE60" si="18">IF(AB41="Field",AC41&amp;AD41,"")</f>
        <v>ConfirmationFieldYouth1</v>
      </c>
      <c r="AF41" s="50">
        <f>IF(AB41="Field",COUNTIF(AE:AE,AE41),"")</f>
        <v>14</v>
      </c>
    </row>
    <row r="42" spans="1:32" ht="14.4" x14ac:dyDescent="0.3">
      <c r="A42" s="12"/>
      <c r="B42" s="66"/>
      <c r="C42" s="7"/>
      <c r="D42" s="118" t="str">
        <f>IF(O42=1,"Please, "&amp;IF(P42="dropdown","select a value","give a valid " &amp;P42&amp;" "&amp;U42),"")</f>
        <v>Please, select a value</v>
      </c>
      <c r="E42" s="118"/>
      <c r="F42" s="118"/>
      <c r="G42" s="118"/>
      <c r="H42" s="9"/>
      <c r="I42" s="68"/>
      <c r="K42" s="26" t="str">
        <f t="shared" si="17"/>
        <v/>
      </c>
      <c r="L42" s="59" t="str">
        <f t="shared" si="11"/>
        <v>H</v>
      </c>
      <c r="M42" s="58" t="s">
        <v>911</v>
      </c>
      <c r="N42" s="53">
        <f>IF(L42="H",0,O42)</f>
        <v>0</v>
      </c>
      <c r="O42" s="38">
        <f>IF(Is3Yes="No","0",IF(AND(T42="Y",G41=""),1,IF(P42="number",SUM(X42:Z42),IF(P42&lt;&gt;"Number",0,1))))</f>
        <v>1</v>
      </c>
      <c r="P42" s="39" t="s">
        <v>57</v>
      </c>
      <c r="Q42" s="39">
        <v>0</v>
      </c>
      <c r="R42" s="39">
        <v>0</v>
      </c>
      <c r="S42" s="39"/>
      <c r="T42" s="39" t="s">
        <v>55</v>
      </c>
      <c r="U42" s="119" t="str">
        <f>IF(P42="number",IF(Q42&amp;R42&amp;S42="","","( "&amp;IF(Q42="","",Q42&amp;" decimal" &amp; IF(Q42=0,"","(s)")) &amp; IF(Q42="","",", ") &amp; IF(R42="","no minimum, ","minimal value = "&amp;R42 &amp;", ")&amp;IF(S42="","no maximum","maximal value = "&amp;S42)&amp;IF(Q42&amp;R42&amp;S42="",""," )")),"")</f>
        <v/>
      </c>
      <c r="V42" s="119"/>
      <c r="W42" s="119"/>
      <c r="X42" s="53">
        <f>IF(P42&lt;&gt;"number",0,IF(ROUND(G41,Q42)&lt;&gt;G41,1,0))</f>
        <v>0</v>
      </c>
      <c r="Y42" s="53">
        <f>IF(R42="",0,IF(G38&lt;R42,1,0))</f>
        <v>0</v>
      </c>
      <c r="Z42" s="53">
        <f>IF(S42="",0,IF(G38&gt;S42,1,0))</f>
        <v>0</v>
      </c>
      <c r="AB42" s="25" t="s">
        <v>72</v>
      </c>
      <c r="AE42" s="50" t="str">
        <f t="shared" si="18"/>
        <v/>
      </c>
      <c r="AF42" s="50" t="str">
        <f>IF(AB42="Field",COUNTIF(AE:AE,AE42),"")</f>
        <v/>
      </c>
    </row>
    <row r="43" spans="1:32" ht="14.4" customHeight="1" x14ac:dyDescent="0.3">
      <c r="A43" s="12"/>
      <c r="B43" s="66"/>
      <c r="C43" s="7"/>
      <c r="D43" s="50"/>
      <c r="E43" s="96" t="s">
        <v>919</v>
      </c>
      <c r="F43" s="11"/>
      <c r="G43" s="104"/>
      <c r="H43" s="9"/>
      <c r="I43" s="68"/>
      <c r="K43" s="26" t="str">
        <f t="shared" si="17"/>
        <v>?</v>
      </c>
      <c r="L43" s="59" t="str">
        <f t="shared" si="11"/>
        <v>H</v>
      </c>
      <c r="M43" s="58" t="s">
        <v>911</v>
      </c>
      <c r="O43" s="44"/>
      <c r="Y43" s="43"/>
      <c r="AB43" s="25" t="s">
        <v>71</v>
      </c>
      <c r="AC43" s="40" t="s">
        <v>68</v>
      </c>
      <c r="AD43" s="40">
        <v>1</v>
      </c>
      <c r="AE43" s="50" t="str">
        <f t="shared" si="18"/>
        <v>ConfirmationFieldYouth1</v>
      </c>
      <c r="AF43" s="50">
        <f>IF(AB43="Field",COUNTIF(AE:AE,AE43),"")</f>
        <v>14</v>
      </c>
    </row>
    <row r="44" spans="1:32" ht="14.4" x14ac:dyDescent="0.3">
      <c r="A44" s="12"/>
      <c r="B44" s="66"/>
      <c r="C44" s="7"/>
      <c r="D44" s="118" t="str">
        <f>IF(O44=1,"Please, "&amp;IF(P44="dropdown","select a value","give a valid " &amp;P44&amp;" "&amp;U44),"")</f>
        <v xml:space="preserve">Please, give a valid date </v>
      </c>
      <c r="E44" s="118"/>
      <c r="F44" s="118"/>
      <c r="G44" s="118"/>
      <c r="H44" s="9"/>
      <c r="I44" s="68"/>
      <c r="K44" s="26" t="str">
        <f t="shared" si="17"/>
        <v/>
      </c>
      <c r="L44" s="59" t="str">
        <f t="shared" si="11"/>
        <v>H</v>
      </c>
      <c r="M44" s="58" t="s">
        <v>911</v>
      </c>
      <c r="N44" s="53">
        <f>IF(L44="H",0,O44)</f>
        <v>0</v>
      </c>
      <c r="O44" s="38">
        <f>IF(Is3Yes="No","0",IF(IsLimitedInTime="No","0",IF(AND(T44="Y",G43=""),1,IF(P44="number",SUM(X44:Z44),IF(P44&lt;&gt;"Number",0,1)))))</f>
        <v>1</v>
      </c>
      <c r="P44" s="39" t="s">
        <v>893</v>
      </c>
      <c r="Q44" s="39">
        <v>0</v>
      </c>
      <c r="R44" s="39">
        <v>0</v>
      </c>
      <c r="S44" s="39"/>
      <c r="T44" s="39" t="s">
        <v>55</v>
      </c>
      <c r="U44" s="119" t="str">
        <f>IF(P44="number",IF(Q44&amp;R44&amp;S44="","","( "&amp;IF(Q44="","",Q44&amp;" decimal" &amp; IF(Q44=0,"","(s)")) &amp; IF(Q44="","",", ") &amp; IF(R44="","no minimum, ","minimal value = "&amp;R44 &amp;", ")&amp;IF(S44="","no maximum","maximal value = "&amp;S44)&amp;IF(Q44&amp;R44&amp;S44="",""," )")),"")</f>
        <v/>
      </c>
      <c r="V44" s="119"/>
      <c r="W44" s="119"/>
      <c r="X44" s="53">
        <f>IF(P44&lt;&gt;"number",0,IF(ROUND(G43,Q44)&lt;&gt;G43,1,0))</f>
        <v>0</v>
      </c>
      <c r="Y44" s="53">
        <f>IF(R44="",0,IF(G40&lt;R44,1,0))</f>
        <v>0</v>
      </c>
      <c r="Z44" s="53">
        <f>IF(S44="",0,IF(G40&gt;S44,1,0))</f>
        <v>0</v>
      </c>
      <c r="AB44" s="25" t="s">
        <v>72</v>
      </c>
      <c r="AE44" s="50" t="str">
        <f t="shared" si="18"/>
        <v/>
      </c>
      <c r="AF44" s="50" t="str">
        <f>IF(AB44="Field",COUNTIF(AE:AE,AE44),"")</f>
        <v/>
      </c>
    </row>
    <row r="45" spans="1:32" ht="15" thickBot="1" x14ac:dyDescent="0.35">
      <c r="B45" s="66"/>
      <c r="C45" s="17"/>
      <c r="D45" s="8"/>
      <c r="E45" s="8"/>
      <c r="F45" s="8"/>
      <c r="G45" s="8"/>
      <c r="H45" s="13"/>
      <c r="I45" s="68"/>
      <c r="K45" s="26" t="str">
        <f t="shared" si="17"/>
        <v/>
      </c>
      <c r="L45" s="59" t="str">
        <f t="shared" si="11"/>
        <v>H</v>
      </c>
      <c r="M45" s="58" t="s">
        <v>911</v>
      </c>
      <c r="AB45" s="25" t="s">
        <v>73</v>
      </c>
      <c r="AE45" s="50" t="str">
        <f t="shared" si="18"/>
        <v/>
      </c>
      <c r="AF45" s="50" t="str">
        <f>IF(AB45="Field",COUNTIF(AE:AE,AE45),"")</f>
        <v/>
      </c>
    </row>
    <row r="46" spans="1:32" ht="15" thickBot="1" x14ac:dyDescent="0.35">
      <c r="B46" s="66"/>
      <c r="C46" s="67"/>
      <c r="D46" s="67"/>
      <c r="E46" s="67"/>
      <c r="F46" s="67"/>
      <c r="G46" s="67"/>
      <c r="H46" s="67"/>
      <c r="I46" s="68"/>
      <c r="L46"/>
      <c r="M46"/>
    </row>
    <row r="47" spans="1:32" x14ac:dyDescent="0.25">
      <c r="B47" s="66"/>
      <c r="C47" s="4"/>
      <c r="D47" s="5"/>
      <c r="E47" s="5"/>
      <c r="F47" s="5"/>
      <c r="G47" s="5"/>
      <c r="H47" s="6"/>
      <c r="I47" s="68"/>
      <c r="K47" s="26" t="str">
        <f t="shared" ref="K47:K53" si="19">IF(AB47&lt;&gt;"Field","",IF(AC47="","?",IF(AF47&gt;1,"?","")))</f>
        <v/>
      </c>
      <c r="L47" s="59" t="str">
        <f t="shared" ref="L47:L56" si="20">IF(IsWideNetwork="Yes","S","H")</f>
        <v>H</v>
      </c>
      <c r="M47" s="58" t="s">
        <v>935</v>
      </c>
      <c r="AB47" s="25" t="s">
        <v>73</v>
      </c>
      <c r="AE47" s="50" t="str">
        <f t="shared" ref="AE47:AE53" si="21">IF(AB47="Field",AC47&amp;AD47,"")</f>
        <v/>
      </c>
      <c r="AF47" s="50" t="str">
        <f t="shared" ref="AF47:AF60" si="22">IF(AB47="Field",COUNTIF(AE:AE,AE47),"")</f>
        <v/>
      </c>
    </row>
    <row r="48" spans="1:32" ht="24.6" x14ac:dyDescent="0.4">
      <c r="B48" s="66"/>
      <c r="C48" s="7"/>
      <c r="D48" s="120" t="s">
        <v>939</v>
      </c>
      <c r="E48" s="120"/>
      <c r="F48" s="23"/>
      <c r="G48" s="93"/>
      <c r="H48" s="9"/>
      <c r="I48" s="68"/>
      <c r="K48" s="26" t="str">
        <f t="shared" si="19"/>
        <v/>
      </c>
      <c r="L48" s="59" t="str">
        <f t="shared" si="20"/>
        <v>H</v>
      </c>
      <c r="M48" s="58" t="s">
        <v>935</v>
      </c>
      <c r="AB48" s="25" t="s">
        <v>75</v>
      </c>
      <c r="AE48" s="50" t="str">
        <f t="shared" si="21"/>
        <v/>
      </c>
      <c r="AF48" s="50" t="str">
        <f t="shared" si="22"/>
        <v/>
      </c>
    </row>
    <row r="49" spans="1:32" ht="14.4" x14ac:dyDescent="0.3">
      <c r="B49" s="66"/>
      <c r="C49" s="7"/>
      <c r="D49" s="116" t="s">
        <v>940</v>
      </c>
      <c r="E49" s="116"/>
      <c r="F49" s="20"/>
      <c r="G49" s="20"/>
      <c r="H49" s="9"/>
      <c r="I49" s="68"/>
      <c r="K49" s="26" t="str">
        <f t="shared" si="19"/>
        <v/>
      </c>
      <c r="L49" s="59" t="str">
        <f t="shared" si="20"/>
        <v>H</v>
      </c>
      <c r="M49" s="58" t="s">
        <v>935</v>
      </c>
      <c r="AB49" s="25" t="s">
        <v>73</v>
      </c>
      <c r="AE49" s="50" t="str">
        <f t="shared" si="21"/>
        <v/>
      </c>
      <c r="AF49" s="50" t="str">
        <f t="shared" si="22"/>
        <v/>
      </c>
    </row>
    <row r="50" spans="1:32" ht="14.4" x14ac:dyDescent="0.3">
      <c r="A50" s="12"/>
      <c r="B50" s="66"/>
      <c r="C50" s="7"/>
      <c r="D50" s="113" t="s">
        <v>936</v>
      </c>
      <c r="E50" s="113"/>
      <c r="F50" s="11"/>
      <c r="G50" s="101"/>
      <c r="H50" s="9"/>
      <c r="I50" s="68"/>
      <c r="K50" s="26" t="str">
        <f t="shared" si="19"/>
        <v>?</v>
      </c>
      <c r="L50" s="59" t="str">
        <f t="shared" si="20"/>
        <v>H</v>
      </c>
      <c r="M50" s="58" t="s">
        <v>935</v>
      </c>
      <c r="O50" s="44"/>
      <c r="Y50" s="43"/>
      <c r="AB50" s="25" t="s">
        <v>71</v>
      </c>
      <c r="AC50" s="40" t="s">
        <v>68</v>
      </c>
      <c r="AD50" s="40">
        <v>1</v>
      </c>
      <c r="AE50" s="50" t="str">
        <f t="shared" si="21"/>
        <v>ConfirmationFieldYouth1</v>
      </c>
      <c r="AF50" s="50">
        <f t="shared" si="22"/>
        <v>14</v>
      </c>
    </row>
    <row r="51" spans="1:32" ht="14.4" x14ac:dyDescent="0.3">
      <c r="A51" s="12"/>
      <c r="B51" s="66"/>
      <c r="C51" s="7"/>
      <c r="D51" s="118" t="str">
        <f>IF(O51=1,"Please, "&amp;IF(P51="dropdown","select a value","give a valid " &amp;P51&amp;" "&amp;U51),"")</f>
        <v>Please, select a value</v>
      </c>
      <c r="E51" s="118"/>
      <c r="F51" s="118"/>
      <c r="G51" s="118"/>
      <c r="H51" s="9"/>
      <c r="I51" s="68"/>
      <c r="K51" s="26" t="str">
        <f t="shared" si="19"/>
        <v/>
      </c>
      <c r="L51" s="59" t="str">
        <f t="shared" si="20"/>
        <v>H</v>
      </c>
      <c r="M51" s="58" t="s">
        <v>935</v>
      </c>
      <c r="N51" s="106">
        <f>IF(L51="H",0,O51)</f>
        <v>0</v>
      </c>
      <c r="O51" s="38">
        <f>IF(AND(T51="Y",G50=""),1,IF(P51="number",SUM(X51:Z51),IF(P51&lt;&gt;"Number",0,1)))</f>
        <v>1</v>
      </c>
      <c r="P51" s="39" t="s">
        <v>57</v>
      </c>
      <c r="Q51" s="39">
        <v>0</v>
      </c>
      <c r="R51" s="39">
        <v>0</v>
      </c>
      <c r="S51" s="39"/>
      <c r="T51" s="39" t="s">
        <v>55</v>
      </c>
      <c r="U51" s="119" t="str">
        <f>IF(P51="number",IF(Q51&amp;R51&amp;S51="","","( "&amp;IF(Q51="","",Q51&amp;" decimal" &amp; IF(Q51=0,"","(s)")) &amp; IF(Q51="","",", ") &amp; IF(R51="","no minimum, ","minimal value = "&amp;R51 &amp;", ")&amp;IF(S51="","no maximum","maximal value = "&amp;S51)&amp;IF(Q51&amp;R51&amp;S51="",""," )")),"")</f>
        <v/>
      </c>
      <c r="V51" s="119"/>
      <c r="W51" s="119"/>
      <c r="X51" s="106">
        <f>IF(P51&lt;&gt;"number",0,IF(ROUND(G50,Q51)&lt;&gt;G50,1,0))</f>
        <v>0</v>
      </c>
      <c r="Y51" s="106">
        <f>IF(R51="",0,IF(G49&lt;R51,1,0))</f>
        <v>0</v>
      </c>
      <c r="Z51" s="106">
        <f>IF(S51="",0,IF(G49&gt;S51,1,0))</f>
        <v>0</v>
      </c>
      <c r="AB51" s="25" t="s">
        <v>72</v>
      </c>
      <c r="AE51" s="50" t="str">
        <f t="shared" si="21"/>
        <v/>
      </c>
      <c r="AF51" s="50" t="str">
        <f t="shared" si="22"/>
        <v/>
      </c>
    </row>
    <row r="52" spans="1:32" ht="28.2" x14ac:dyDescent="0.3">
      <c r="A52" s="12" t="s">
        <v>36</v>
      </c>
      <c r="B52" s="66"/>
      <c r="C52" s="7"/>
      <c r="D52" s="113" t="s">
        <v>941</v>
      </c>
      <c r="E52" s="113"/>
      <c r="F52" s="11"/>
      <c r="G52" s="101"/>
      <c r="H52" s="9"/>
      <c r="I52" s="68"/>
      <c r="K52" s="26" t="str">
        <f t="shared" si="19"/>
        <v>?</v>
      </c>
      <c r="L52" s="59" t="str">
        <f t="shared" si="20"/>
        <v>H</v>
      </c>
      <c r="M52" s="58" t="s">
        <v>935</v>
      </c>
      <c r="O52" s="44"/>
      <c r="Y52" s="43"/>
      <c r="AB52" s="25" t="s">
        <v>71</v>
      </c>
      <c r="AC52" s="40" t="s">
        <v>68</v>
      </c>
      <c r="AD52" s="40">
        <v>1</v>
      </c>
      <c r="AE52" s="50" t="str">
        <f t="shared" si="21"/>
        <v>ConfirmationFieldYouth1</v>
      </c>
      <c r="AF52" s="50">
        <f t="shared" si="22"/>
        <v>14</v>
      </c>
    </row>
    <row r="53" spans="1:32" ht="14.4" x14ac:dyDescent="0.3">
      <c r="A53" s="12"/>
      <c r="B53" s="66"/>
      <c r="C53" s="7"/>
      <c r="D53" s="118" t="str">
        <f>IF(O53=1,"Please, "&amp;IF(P53="dropdown","select a value","give a valid " &amp;P53&amp;" "&amp;U53),"")</f>
        <v>Please, select a value</v>
      </c>
      <c r="E53" s="118"/>
      <c r="F53" s="118"/>
      <c r="G53" s="118"/>
      <c r="H53" s="9"/>
      <c r="I53" s="68"/>
      <c r="K53" s="26" t="str">
        <f t="shared" si="19"/>
        <v/>
      </c>
      <c r="L53" s="59" t="str">
        <f t="shared" si="20"/>
        <v>H</v>
      </c>
      <c r="M53" s="58" t="s">
        <v>935</v>
      </c>
      <c r="N53" s="106">
        <f>IF(L53="H",0,O53)</f>
        <v>0</v>
      </c>
      <c r="O53" s="38">
        <f>IF(AND(T53="Y",G52=""),1,IF(P53="number",SUM(X53:Z53),IF(P53&lt;&gt;"Number",0,1)))</f>
        <v>1</v>
      </c>
      <c r="P53" s="39" t="s">
        <v>57</v>
      </c>
      <c r="Q53" s="39">
        <v>0</v>
      </c>
      <c r="R53" s="39">
        <v>0</v>
      </c>
      <c r="S53" s="39"/>
      <c r="T53" s="39" t="s">
        <v>55</v>
      </c>
      <c r="U53" s="119" t="str">
        <f>IF(P53="number",IF(Q53&amp;R53&amp;S53="","","( "&amp;IF(Q53="","",Q53&amp;" decimal" &amp; IF(Q53=0,"","(s)")) &amp; IF(Q53="","",", ") &amp; IF(R53="","no minimum, ","minimal value = "&amp;R53 &amp;", ")&amp;IF(S53="","no maximum","maximal value = "&amp;S53)&amp;IF(Q53&amp;R53&amp;S53="",""," )")),"")</f>
        <v/>
      </c>
      <c r="V53" s="119"/>
      <c r="W53" s="119"/>
      <c r="X53" s="106">
        <f>IF(P53&lt;&gt;"number",0,IF(ROUND(G52,Q53)&lt;&gt;G52,1,0))</f>
        <v>0</v>
      </c>
      <c r="Y53" s="106">
        <f>IF(R53="",0,IF(G51&lt;R53,1,0))</f>
        <v>0</v>
      </c>
      <c r="Z53" s="106">
        <f>IF(S53="",0,IF(G51&gt;S53,1,0))</f>
        <v>0</v>
      </c>
      <c r="AB53" s="25" t="s">
        <v>72</v>
      </c>
      <c r="AE53" s="50" t="str">
        <f t="shared" si="21"/>
        <v/>
      </c>
      <c r="AF53" s="50" t="str">
        <f t="shared" si="22"/>
        <v/>
      </c>
    </row>
    <row r="54" spans="1:32" ht="14.4" x14ac:dyDescent="0.3">
      <c r="A54" s="12"/>
      <c r="B54" s="66"/>
      <c r="C54" s="7"/>
      <c r="D54" s="113" t="s">
        <v>942</v>
      </c>
      <c r="E54" s="113"/>
      <c r="F54" s="11"/>
      <c r="G54" s="101"/>
      <c r="H54" s="9"/>
      <c r="I54" s="68"/>
      <c r="K54" s="26" t="str">
        <f t="shared" ref="K54:K55" si="23">IF(AB54&lt;&gt;"Field","",IF(AC54="","?",IF(AF54&gt;1,"?","")))</f>
        <v>?</v>
      </c>
      <c r="L54" s="59" t="str">
        <f t="shared" si="20"/>
        <v>H</v>
      </c>
      <c r="M54" s="58" t="s">
        <v>935</v>
      </c>
      <c r="O54" s="44"/>
      <c r="Y54" s="43"/>
      <c r="AB54" s="25" t="s">
        <v>71</v>
      </c>
      <c r="AC54" s="40" t="s">
        <v>68</v>
      </c>
      <c r="AD54" s="40">
        <v>1</v>
      </c>
      <c r="AE54" s="50" t="str">
        <f t="shared" ref="AE54:AE55" si="24">IF(AB54="Field",AC54&amp;AD54,"")</f>
        <v>ConfirmationFieldYouth1</v>
      </c>
      <c r="AF54" s="50">
        <f t="shared" si="22"/>
        <v>14</v>
      </c>
    </row>
    <row r="55" spans="1:32" ht="14.4" x14ac:dyDescent="0.3">
      <c r="A55" s="12"/>
      <c r="B55" s="66"/>
      <c r="C55" s="7"/>
      <c r="D55" s="118" t="str">
        <f>IF(O55=1,"Please, "&amp;IF(P55="dropdown","select a value","give a valid " &amp;P55&amp;" "&amp;U55),"")</f>
        <v>Please, select a value</v>
      </c>
      <c r="E55" s="118"/>
      <c r="F55" s="118"/>
      <c r="G55" s="118"/>
      <c r="H55" s="9"/>
      <c r="I55" s="68"/>
      <c r="K55" s="26" t="str">
        <f t="shared" si="23"/>
        <v/>
      </c>
      <c r="L55" s="59" t="str">
        <f t="shared" si="20"/>
        <v>H</v>
      </c>
      <c r="M55" s="58" t="s">
        <v>935</v>
      </c>
      <c r="N55" s="106">
        <f>IF(L55="H",0,O55)</f>
        <v>0</v>
      </c>
      <c r="O55" s="38">
        <f>IF(AND(T55="Y",G54=""),1,IF(P55="number",SUM(X55:Z55),IF(P55&lt;&gt;"Number",0,1)))</f>
        <v>1</v>
      </c>
      <c r="P55" s="39" t="s">
        <v>57</v>
      </c>
      <c r="Q55" s="39">
        <v>0</v>
      </c>
      <c r="R55" s="39">
        <v>0</v>
      </c>
      <c r="S55" s="39"/>
      <c r="T55" s="39" t="s">
        <v>55</v>
      </c>
      <c r="U55" s="119" t="str">
        <f>IF(P55="number",IF(Q55&amp;R55&amp;S55="","","( "&amp;IF(Q55="","",Q55&amp;" decimal" &amp; IF(Q55=0,"","(s)")) &amp; IF(Q55="","",", ") &amp; IF(R55="","no minimum, ","minimal value = "&amp;R55 &amp;", ")&amp;IF(S55="","no maximum","maximal value = "&amp;S55)&amp;IF(Q55&amp;R55&amp;S55="",""," )")),"")</f>
        <v/>
      </c>
      <c r="V55" s="119"/>
      <c r="W55" s="119"/>
      <c r="X55" s="106">
        <f>IF(P55&lt;&gt;"number",0,IF(ROUND(G54,Q55)&lt;&gt;G54,1,0))</f>
        <v>0</v>
      </c>
      <c r="Y55" s="106">
        <f>IF(R55="",0,IF(G53&lt;R55,1,0))</f>
        <v>0</v>
      </c>
      <c r="Z55" s="106">
        <f>IF(S55="",0,IF(G53&gt;S55,1,0))</f>
        <v>0</v>
      </c>
      <c r="AB55" s="25" t="s">
        <v>72</v>
      </c>
      <c r="AE55" s="50" t="str">
        <f t="shared" si="24"/>
        <v/>
      </c>
      <c r="AF55" s="50" t="str">
        <f t="shared" si="22"/>
        <v/>
      </c>
    </row>
    <row r="56" spans="1:32" ht="15" thickBot="1" x14ac:dyDescent="0.35">
      <c r="B56" s="66"/>
      <c r="C56" s="17"/>
      <c r="D56" s="8"/>
      <c r="E56" s="8"/>
      <c r="F56" s="8"/>
      <c r="G56" s="8"/>
      <c r="H56" s="13"/>
      <c r="I56" s="68"/>
      <c r="K56" s="26" t="str">
        <f t="shared" ref="K56" si="25">IF(AB56&lt;&gt;"Field","",IF(AC56="","?",IF(AF56&gt;1,"?","")))</f>
        <v/>
      </c>
      <c r="L56" s="59" t="str">
        <f t="shared" si="20"/>
        <v>H</v>
      </c>
      <c r="M56" s="58" t="s">
        <v>935</v>
      </c>
      <c r="AB56" s="25" t="s">
        <v>73</v>
      </c>
      <c r="AE56" s="50" t="str">
        <f t="shared" ref="AE56" si="26">IF(AB56="Field",AC56&amp;AD56,"")</f>
        <v/>
      </c>
      <c r="AF56" s="50" t="str">
        <f t="shared" si="22"/>
        <v/>
      </c>
    </row>
    <row r="57" spans="1:32" ht="15" thickBot="1" x14ac:dyDescent="0.35">
      <c r="B57" s="66"/>
      <c r="C57" s="69"/>
      <c r="D57" s="70"/>
      <c r="E57" s="70"/>
      <c r="F57" s="70"/>
      <c r="G57" s="70"/>
      <c r="H57" s="71"/>
      <c r="I57" s="68"/>
      <c r="K57" s="26" t="str">
        <f t="shared" si="17"/>
        <v/>
      </c>
      <c r="AB57" s="25" t="s">
        <v>73</v>
      </c>
      <c r="AE57" s="50" t="str">
        <f t="shared" si="18"/>
        <v/>
      </c>
      <c r="AF57" s="50" t="str">
        <f t="shared" si="22"/>
        <v/>
      </c>
    </row>
    <row r="58" spans="1:32" x14ac:dyDescent="0.25">
      <c r="B58" s="66"/>
      <c r="C58" s="18"/>
      <c r="D58" s="5"/>
      <c r="E58" s="5"/>
      <c r="F58" s="5"/>
      <c r="G58" s="5"/>
      <c r="H58" s="6"/>
      <c r="I58" s="68"/>
      <c r="K58" s="26" t="str">
        <f t="shared" si="17"/>
        <v/>
      </c>
      <c r="AB58" s="25" t="s">
        <v>73</v>
      </c>
      <c r="AE58" s="50" t="str">
        <f t="shared" si="18"/>
        <v/>
      </c>
      <c r="AF58" s="50" t="str">
        <f t="shared" si="22"/>
        <v/>
      </c>
    </row>
    <row r="59" spans="1:32" ht="24.6" x14ac:dyDescent="0.4">
      <c r="B59" s="66"/>
      <c r="C59" s="7"/>
      <c r="D59" s="120" t="s">
        <v>922</v>
      </c>
      <c r="E59" s="120"/>
      <c r="F59" s="23"/>
      <c r="G59" s="23"/>
      <c r="H59" s="9"/>
      <c r="I59" s="68"/>
      <c r="K59" s="26" t="str">
        <f t="shared" si="17"/>
        <v/>
      </c>
      <c r="AB59" s="25" t="s">
        <v>75</v>
      </c>
      <c r="AE59" s="50" t="str">
        <f t="shared" si="18"/>
        <v/>
      </c>
      <c r="AF59" s="50" t="str">
        <f t="shared" si="22"/>
        <v/>
      </c>
    </row>
    <row r="60" spans="1:32" ht="42" x14ac:dyDescent="0.3">
      <c r="A60" s="12" t="s">
        <v>924</v>
      </c>
      <c r="B60" s="66"/>
      <c r="C60" s="7"/>
      <c r="D60" s="122" t="s">
        <v>923</v>
      </c>
      <c r="E60" s="122"/>
      <c r="F60" s="122"/>
      <c r="G60" s="122"/>
      <c r="H60" s="9"/>
      <c r="I60" s="68"/>
      <c r="K60" s="26" t="str">
        <f t="shared" si="17"/>
        <v/>
      </c>
      <c r="AB60" s="25" t="s">
        <v>73</v>
      </c>
      <c r="AE60" s="50" t="str">
        <f t="shared" si="18"/>
        <v/>
      </c>
      <c r="AF60" s="50" t="str">
        <f t="shared" si="22"/>
        <v/>
      </c>
    </row>
    <row r="61" spans="1:32" ht="14.4" x14ac:dyDescent="0.3">
      <c r="B61" s="66"/>
      <c r="C61" s="7"/>
      <c r="D61" s="21"/>
      <c r="E61" s="21"/>
      <c r="F61" s="20"/>
      <c r="G61" s="20"/>
      <c r="H61" s="9"/>
      <c r="I61" s="68"/>
    </row>
    <row r="62" spans="1:32" ht="14.4" x14ac:dyDescent="0.3">
      <c r="A62" s="12"/>
      <c r="B62" s="66"/>
      <c r="C62" s="7"/>
      <c r="D62" s="117" t="s">
        <v>929</v>
      </c>
      <c r="E62" s="117"/>
      <c r="F62" s="11"/>
      <c r="G62" s="101">
        <v>9</v>
      </c>
      <c r="H62" s="9"/>
      <c r="I62" s="68"/>
      <c r="K62" s="26" t="str">
        <f t="shared" ref="K62:K63" si="27">IF(AB62&lt;&gt;"Field","",IF(AC62="","?",IF(AF62&gt;1,"?","")))</f>
        <v>?</v>
      </c>
      <c r="O62" s="44"/>
      <c r="Y62" s="43"/>
      <c r="AB62" s="25" t="s">
        <v>71</v>
      </c>
      <c r="AC62" s="40" t="s">
        <v>68</v>
      </c>
      <c r="AD62" s="40">
        <v>1</v>
      </c>
      <c r="AE62" s="50" t="str">
        <f t="shared" ref="AE62:AE63" si="28">IF(AB62="Field",AC62&amp;AD62,"")</f>
        <v>ConfirmationFieldYouth1</v>
      </c>
      <c r="AF62" s="50">
        <f>IF(AB62="Field",COUNTIF(AE:AE,AE62),"")</f>
        <v>14</v>
      </c>
    </row>
    <row r="63" spans="1:32" ht="14.4" x14ac:dyDescent="0.3">
      <c r="A63" s="12"/>
      <c r="B63" s="66"/>
      <c r="C63" s="7"/>
      <c r="D63" s="118" t="str">
        <f>IF(O63=1,"Please, "&amp;IF(P63="dropdown","select a value","give a valid " &amp;P63&amp;" "&amp;U63),"")</f>
        <v/>
      </c>
      <c r="E63" s="118"/>
      <c r="F63" s="118"/>
      <c r="G63" s="118"/>
      <c r="H63" s="9"/>
      <c r="I63" s="68"/>
      <c r="K63" s="26" t="str">
        <f t="shared" si="27"/>
        <v/>
      </c>
      <c r="N63" s="53">
        <f>O63</f>
        <v>0</v>
      </c>
      <c r="O63" s="38">
        <f>IF(AND(T63="Y",G62=""),1,IF(P63="number",SUM(X63:Z63),IF(P63&lt;&gt;"Number",0,1)))</f>
        <v>0</v>
      </c>
      <c r="P63" s="39" t="s">
        <v>56</v>
      </c>
      <c r="Q63" s="39">
        <v>0</v>
      </c>
      <c r="R63" s="39">
        <v>9</v>
      </c>
      <c r="S63" s="39">
        <v>50</v>
      </c>
      <c r="T63" s="39" t="s">
        <v>55</v>
      </c>
      <c r="U63" s="119" t="str">
        <f>IF(P63="number",IF(Q63&amp;R63&amp;S63="","","( "&amp;IF(Q63="","",Q63&amp;" decimal" &amp; IF(Q63=0,"","(s)")) &amp; IF(Q63="","",", ") &amp; IF(R63="","no minimum, ","minimal value = "&amp;R63 &amp;", ")&amp;IF(S63="","no maximum","maximal value = "&amp;S63)&amp;IF(Q63&amp;R63&amp;S63="",""," )")),"")</f>
        <v>( 0 decimal, minimal value = 9, maximal value = 50 )</v>
      </c>
      <c r="V63" s="119"/>
      <c r="W63" s="119"/>
      <c r="X63" s="53">
        <f>IF(P63&lt;&gt;"number",0,IF(ROUND(G62,Q63)&lt;&gt;G62,1,0))</f>
        <v>0</v>
      </c>
      <c r="Y63" s="53">
        <f>IF(R63="",0,IF(G62&lt;R63,1,0))</f>
        <v>0</v>
      </c>
      <c r="Z63" s="53">
        <f>IF(S63="",0,IF(G62&gt;S63,1,0))</f>
        <v>0</v>
      </c>
      <c r="AB63" s="25" t="s">
        <v>72</v>
      </c>
      <c r="AE63" s="50" t="str">
        <f t="shared" si="28"/>
        <v/>
      </c>
      <c r="AF63" s="50" t="str">
        <f>IF(AB63="Field",COUNTIF(AE:AE,AE63),"")</f>
        <v/>
      </c>
    </row>
    <row r="64" spans="1:32" ht="28.2" x14ac:dyDescent="0.3">
      <c r="A64" s="12" t="s">
        <v>36</v>
      </c>
      <c r="B64" s="66"/>
      <c r="C64" s="7"/>
      <c r="D64" s="21"/>
      <c r="E64" s="98" t="s">
        <v>925</v>
      </c>
      <c r="F64" s="99" t="s">
        <v>19</v>
      </c>
      <c r="G64" s="99" t="s">
        <v>926</v>
      </c>
      <c r="H64" s="9"/>
      <c r="I64" s="68"/>
      <c r="O64" s="15"/>
      <c r="P64" s="46" t="s">
        <v>927</v>
      </c>
      <c r="Q64" s="46" t="s">
        <v>928</v>
      </c>
      <c r="R64" s="46" t="s">
        <v>19</v>
      </c>
      <c r="S64" s="46" t="s">
        <v>926</v>
      </c>
      <c r="T64" s="46"/>
      <c r="U64" s="46"/>
      <c r="V64" s="44" t="s">
        <v>26</v>
      </c>
      <c r="W64" s="44" t="s">
        <v>27</v>
      </c>
    </row>
    <row r="65" spans="2:23" ht="14.4" x14ac:dyDescent="0.3">
      <c r="B65" s="66"/>
      <c r="C65" s="7"/>
      <c r="D65" s="100">
        <v>1</v>
      </c>
      <c r="E65" s="109" t="str">
        <f>""&amp;E17</f>
        <v>blablabla</v>
      </c>
      <c r="F65" s="111" t="str">
        <f>""&amp;F17</f>
        <v>Albania (AL)</v>
      </c>
      <c r="G65" s="110"/>
      <c r="H65" s="9"/>
      <c r="I65" s="68"/>
      <c r="N65" s="53">
        <f t="shared" ref="N65:N96" si="29">O65</f>
        <v>0</v>
      </c>
      <c r="O65" s="53">
        <f t="shared" ref="O65:O96" si="30">IF(W65=0,0,SUM(P65:T65))</f>
        <v>0</v>
      </c>
      <c r="P65" s="53">
        <v>0</v>
      </c>
      <c r="Q65" s="53">
        <f t="shared" ref="Q65:Q96" si="31">IF(E65="",1,0)</f>
        <v>0</v>
      </c>
      <c r="R65" s="53">
        <f t="shared" ref="R65:R96" si="32">IF(F65="",1,0)</f>
        <v>0</v>
      </c>
      <c r="S65" s="53">
        <v>0</v>
      </c>
      <c r="T65" s="53">
        <v>0</v>
      </c>
      <c r="U65" s="53">
        <v>0</v>
      </c>
      <c r="V65" s="44">
        <f>IF(ISNUMBER(V64),V64,0)+IF(Q65=0,1,0)</f>
        <v>1</v>
      </c>
      <c r="W65" s="44">
        <f t="shared" ref="W65:W96" si="33">IF(OR(D65&lt;=NbrOrgInNetwork,E65&amp;F65&amp;G65&lt;&gt;""),1,0)</f>
        <v>1</v>
      </c>
    </row>
    <row r="66" spans="2:23" ht="14.4" x14ac:dyDescent="0.3">
      <c r="B66" s="66"/>
      <c r="C66" s="7"/>
      <c r="D66" s="100">
        <f t="shared" ref="D66:D97" si="34">D65+1</f>
        <v>2</v>
      </c>
      <c r="E66" s="110"/>
      <c r="F66" s="112"/>
      <c r="G66" s="110"/>
      <c r="H66" s="9"/>
      <c r="I66" s="68"/>
      <c r="N66" s="53">
        <f t="shared" si="29"/>
        <v>2</v>
      </c>
      <c r="O66" s="53">
        <f t="shared" si="30"/>
        <v>2</v>
      </c>
      <c r="P66" s="53">
        <v>0</v>
      </c>
      <c r="Q66" s="53">
        <f t="shared" si="31"/>
        <v>1</v>
      </c>
      <c r="R66" s="53">
        <f t="shared" si="32"/>
        <v>1</v>
      </c>
      <c r="S66" s="53">
        <v>0</v>
      </c>
      <c r="T66" s="53">
        <v>0</v>
      </c>
      <c r="U66" s="53">
        <v>0</v>
      </c>
      <c r="V66" s="44">
        <f t="shared" ref="V66:V114" si="35">IF(ISNUMBER(V65),V65,0)+IF(Q66=0,1,0)</f>
        <v>1</v>
      </c>
      <c r="W66" s="44">
        <f t="shared" si="33"/>
        <v>1</v>
      </c>
    </row>
    <row r="67" spans="2:23" ht="14.4" x14ac:dyDescent="0.3">
      <c r="B67" s="66"/>
      <c r="C67" s="7"/>
      <c r="D67" s="100">
        <f t="shared" si="34"/>
        <v>3</v>
      </c>
      <c r="E67" s="110"/>
      <c r="F67" s="112"/>
      <c r="G67" s="110"/>
      <c r="H67" s="9"/>
      <c r="I67" s="68"/>
      <c r="N67" s="53">
        <f t="shared" si="29"/>
        <v>2</v>
      </c>
      <c r="O67" s="53">
        <f t="shared" si="30"/>
        <v>2</v>
      </c>
      <c r="P67" s="53">
        <v>0</v>
      </c>
      <c r="Q67" s="53">
        <f t="shared" si="31"/>
        <v>1</v>
      </c>
      <c r="R67" s="53">
        <f t="shared" si="32"/>
        <v>1</v>
      </c>
      <c r="S67" s="53">
        <v>0</v>
      </c>
      <c r="T67" s="53">
        <v>0</v>
      </c>
      <c r="U67" s="53">
        <v>0</v>
      </c>
      <c r="V67" s="44">
        <f t="shared" si="35"/>
        <v>1</v>
      </c>
      <c r="W67" s="44">
        <f t="shared" si="33"/>
        <v>1</v>
      </c>
    </row>
    <row r="68" spans="2:23" ht="14.4" x14ac:dyDescent="0.3">
      <c r="B68" s="66"/>
      <c r="C68" s="7"/>
      <c r="D68" s="100">
        <f t="shared" si="34"/>
        <v>4</v>
      </c>
      <c r="E68" s="110"/>
      <c r="F68" s="112"/>
      <c r="G68" s="110"/>
      <c r="H68" s="9"/>
      <c r="I68" s="68"/>
      <c r="N68" s="53">
        <f t="shared" si="29"/>
        <v>2</v>
      </c>
      <c r="O68" s="53">
        <f t="shared" si="30"/>
        <v>2</v>
      </c>
      <c r="P68" s="53">
        <v>0</v>
      </c>
      <c r="Q68" s="53">
        <f t="shared" si="31"/>
        <v>1</v>
      </c>
      <c r="R68" s="53">
        <f t="shared" si="32"/>
        <v>1</v>
      </c>
      <c r="S68" s="53">
        <v>0</v>
      </c>
      <c r="T68" s="53">
        <v>0</v>
      </c>
      <c r="U68" s="53">
        <v>0</v>
      </c>
      <c r="V68" s="44">
        <f t="shared" si="35"/>
        <v>1</v>
      </c>
      <c r="W68" s="44">
        <f t="shared" si="33"/>
        <v>1</v>
      </c>
    </row>
    <row r="69" spans="2:23" ht="14.4" x14ac:dyDescent="0.3">
      <c r="B69" s="66"/>
      <c r="C69" s="7"/>
      <c r="D69" s="100">
        <f t="shared" si="34"/>
        <v>5</v>
      </c>
      <c r="E69" s="110"/>
      <c r="F69" s="112"/>
      <c r="G69" s="110"/>
      <c r="H69" s="9"/>
      <c r="I69" s="68"/>
      <c r="N69" s="53">
        <f t="shared" si="29"/>
        <v>2</v>
      </c>
      <c r="O69" s="53">
        <f t="shared" si="30"/>
        <v>2</v>
      </c>
      <c r="P69" s="53">
        <v>0</v>
      </c>
      <c r="Q69" s="53">
        <f t="shared" si="31"/>
        <v>1</v>
      </c>
      <c r="R69" s="53">
        <f t="shared" si="32"/>
        <v>1</v>
      </c>
      <c r="S69" s="53">
        <v>0</v>
      </c>
      <c r="T69" s="53">
        <v>0</v>
      </c>
      <c r="U69" s="53">
        <v>0</v>
      </c>
      <c r="V69" s="44">
        <f t="shared" si="35"/>
        <v>1</v>
      </c>
      <c r="W69" s="44">
        <f t="shared" si="33"/>
        <v>1</v>
      </c>
    </row>
    <row r="70" spans="2:23" ht="14.4" x14ac:dyDescent="0.3">
      <c r="B70" s="66"/>
      <c r="C70" s="7"/>
      <c r="D70" s="100">
        <f t="shared" si="34"/>
        <v>6</v>
      </c>
      <c r="E70" s="110"/>
      <c r="F70" s="112"/>
      <c r="G70" s="110"/>
      <c r="H70" s="9"/>
      <c r="I70" s="68"/>
      <c r="N70" s="53">
        <f t="shared" si="29"/>
        <v>2</v>
      </c>
      <c r="O70" s="53">
        <f t="shared" si="30"/>
        <v>2</v>
      </c>
      <c r="P70" s="53">
        <v>0</v>
      </c>
      <c r="Q70" s="53">
        <f t="shared" si="31"/>
        <v>1</v>
      </c>
      <c r="R70" s="53">
        <f t="shared" si="32"/>
        <v>1</v>
      </c>
      <c r="S70" s="53">
        <v>0</v>
      </c>
      <c r="T70" s="53">
        <v>0</v>
      </c>
      <c r="U70" s="53">
        <v>0</v>
      </c>
      <c r="V70" s="44">
        <f t="shared" si="35"/>
        <v>1</v>
      </c>
      <c r="W70" s="44">
        <f t="shared" si="33"/>
        <v>1</v>
      </c>
    </row>
    <row r="71" spans="2:23" ht="14.4" x14ac:dyDescent="0.3">
      <c r="B71" s="66"/>
      <c r="C71" s="7"/>
      <c r="D71" s="100">
        <f t="shared" si="34"/>
        <v>7</v>
      </c>
      <c r="E71" s="110"/>
      <c r="F71" s="112"/>
      <c r="G71" s="110"/>
      <c r="H71" s="9"/>
      <c r="I71" s="68"/>
      <c r="N71" s="53">
        <f t="shared" si="29"/>
        <v>2</v>
      </c>
      <c r="O71" s="53">
        <f t="shared" si="30"/>
        <v>2</v>
      </c>
      <c r="P71" s="53">
        <v>0</v>
      </c>
      <c r="Q71" s="53">
        <f t="shared" si="31"/>
        <v>1</v>
      </c>
      <c r="R71" s="53">
        <f t="shared" si="32"/>
        <v>1</v>
      </c>
      <c r="S71" s="53">
        <v>0</v>
      </c>
      <c r="T71" s="53">
        <v>0</v>
      </c>
      <c r="U71" s="53">
        <v>0</v>
      </c>
      <c r="V71" s="44">
        <f t="shared" si="35"/>
        <v>1</v>
      </c>
      <c r="W71" s="44">
        <f t="shared" si="33"/>
        <v>1</v>
      </c>
    </row>
    <row r="72" spans="2:23" ht="14.4" x14ac:dyDescent="0.3">
      <c r="B72" s="66"/>
      <c r="C72" s="7"/>
      <c r="D72" s="100">
        <f t="shared" si="34"/>
        <v>8</v>
      </c>
      <c r="E72" s="110"/>
      <c r="F72" s="112"/>
      <c r="G72" s="110"/>
      <c r="H72" s="9"/>
      <c r="I72" s="68"/>
      <c r="N72" s="53">
        <f t="shared" si="29"/>
        <v>2</v>
      </c>
      <c r="O72" s="53">
        <f t="shared" si="30"/>
        <v>2</v>
      </c>
      <c r="P72" s="53">
        <v>0</v>
      </c>
      <c r="Q72" s="53">
        <f t="shared" si="31"/>
        <v>1</v>
      </c>
      <c r="R72" s="53">
        <f t="shared" si="32"/>
        <v>1</v>
      </c>
      <c r="S72" s="53">
        <v>0</v>
      </c>
      <c r="T72" s="53">
        <v>0</v>
      </c>
      <c r="U72" s="53">
        <v>0</v>
      </c>
      <c r="V72" s="44">
        <f t="shared" si="35"/>
        <v>1</v>
      </c>
      <c r="W72" s="44">
        <f t="shared" si="33"/>
        <v>1</v>
      </c>
    </row>
    <row r="73" spans="2:23" ht="14.4" x14ac:dyDescent="0.3">
      <c r="B73" s="66"/>
      <c r="C73" s="7"/>
      <c r="D73" s="100">
        <f t="shared" si="34"/>
        <v>9</v>
      </c>
      <c r="E73" s="110"/>
      <c r="F73" s="112"/>
      <c r="G73" s="110"/>
      <c r="H73" s="9"/>
      <c r="I73" s="68"/>
      <c r="N73" s="53">
        <f t="shared" si="29"/>
        <v>2</v>
      </c>
      <c r="O73" s="53">
        <f t="shared" si="30"/>
        <v>2</v>
      </c>
      <c r="P73" s="53">
        <v>0</v>
      </c>
      <c r="Q73" s="53">
        <f t="shared" si="31"/>
        <v>1</v>
      </c>
      <c r="R73" s="53">
        <f t="shared" si="32"/>
        <v>1</v>
      </c>
      <c r="S73" s="53">
        <v>0</v>
      </c>
      <c r="T73" s="53">
        <v>0</v>
      </c>
      <c r="U73" s="53">
        <v>0</v>
      </c>
      <c r="V73" s="44">
        <f t="shared" si="35"/>
        <v>1</v>
      </c>
      <c r="W73" s="44">
        <f t="shared" si="33"/>
        <v>1</v>
      </c>
    </row>
    <row r="74" spans="2:23" ht="14.4" x14ac:dyDescent="0.3">
      <c r="B74" s="66"/>
      <c r="C74" s="7"/>
      <c r="D74" s="100">
        <f t="shared" si="34"/>
        <v>10</v>
      </c>
      <c r="E74" s="110"/>
      <c r="F74" s="112"/>
      <c r="G74" s="110"/>
      <c r="H74" s="9"/>
      <c r="I74" s="68"/>
      <c r="N74" s="53">
        <f t="shared" si="29"/>
        <v>0</v>
      </c>
      <c r="O74" s="53">
        <f t="shared" si="30"/>
        <v>0</v>
      </c>
      <c r="P74" s="53">
        <v>0</v>
      </c>
      <c r="Q74" s="53">
        <f t="shared" si="31"/>
        <v>1</v>
      </c>
      <c r="R74" s="53">
        <f t="shared" si="32"/>
        <v>1</v>
      </c>
      <c r="S74" s="53">
        <v>0</v>
      </c>
      <c r="T74" s="53">
        <v>0</v>
      </c>
      <c r="U74" s="53">
        <v>0</v>
      </c>
      <c r="V74" s="44">
        <f t="shared" si="35"/>
        <v>1</v>
      </c>
      <c r="W74" s="44">
        <f t="shared" si="33"/>
        <v>0</v>
      </c>
    </row>
    <row r="75" spans="2:23" ht="14.4" x14ac:dyDescent="0.3">
      <c r="B75" s="66"/>
      <c r="C75" s="7"/>
      <c r="D75" s="100">
        <f t="shared" si="34"/>
        <v>11</v>
      </c>
      <c r="E75" s="110"/>
      <c r="F75" s="112"/>
      <c r="G75" s="110"/>
      <c r="H75" s="9"/>
      <c r="I75" s="68"/>
      <c r="N75" s="53">
        <f t="shared" si="29"/>
        <v>0</v>
      </c>
      <c r="O75" s="53">
        <f t="shared" si="30"/>
        <v>0</v>
      </c>
      <c r="P75" s="53">
        <v>0</v>
      </c>
      <c r="Q75" s="53">
        <f t="shared" si="31"/>
        <v>1</v>
      </c>
      <c r="R75" s="53">
        <f t="shared" si="32"/>
        <v>1</v>
      </c>
      <c r="S75" s="53">
        <v>0</v>
      </c>
      <c r="T75" s="53">
        <v>0</v>
      </c>
      <c r="U75" s="53">
        <v>0</v>
      </c>
      <c r="V75" s="44">
        <f t="shared" si="35"/>
        <v>1</v>
      </c>
      <c r="W75" s="44">
        <f t="shared" si="33"/>
        <v>0</v>
      </c>
    </row>
    <row r="76" spans="2:23" ht="14.4" x14ac:dyDescent="0.3">
      <c r="B76" s="66"/>
      <c r="C76" s="7"/>
      <c r="D76" s="100">
        <f t="shared" si="34"/>
        <v>12</v>
      </c>
      <c r="E76" s="110"/>
      <c r="F76" s="112"/>
      <c r="G76" s="110"/>
      <c r="H76" s="9"/>
      <c r="I76" s="68"/>
      <c r="N76" s="53">
        <f t="shared" si="29"/>
        <v>0</v>
      </c>
      <c r="O76" s="53">
        <f t="shared" si="30"/>
        <v>0</v>
      </c>
      <c r="P76" s="53">
        <v>0</v>
      </c>
      <c r="Q76" s="53">
        <f t="shared" si="31"/>
        <v>1</v>
      </c>
      <c r="R76" s="53">
        <f t="shared" si="32"/>
        <v>1</v>
      </c>
      <c r="S76" s="53">
        <v>0</v>
      </c>
      <c r="T76" s="53">
        <v>0</v>
      </c>
      <c r="U76" s="53">
        <v>0</v>
      </c>
      <c r="V76" s="44">
        <f t="shared" si="35"/>
        <v>1</v>
      </c>
      <c r="W76" s="44">
        <f t="shared" si="33"/>
        <v>0</v>
      </c>
    </row>
    <row r="77" spans="2:23" ht="14.4" x14ac:dyDescent="0.3">
      <c r="B77" s="66"/>
      <c r="C77" s="7"/>
      <c r="D77" s="100">
        <f t="shared" si="34"/>
        <v>13</v>
      </c>
      <c r="E77" s="110"/>
      <c r="F77" s="112"/>
      <c r="G77" s="110"/>
      <c r="H77" s="9"/>
      <c r="I77" s="68"/>
      <c r="N77" s="53">
        <f t="shared" si="29"/>
        <v>0</v>
      </c>
      <c r="O77" s="53">
        <f t="shared" si="30"/>
        <v>0</v>
      </c>
      <c r="P77" s="53">
        <v>0</v>
      </c>
      <c r="Q77" s="53">
        <f t="shared" si="31"/>
        <v>1</v>
      </c>
      <c r="R77" s="53">
        <f t="shared" si="32"/>
        <v>1</v>
      </c>
      <c r="S77" s="53">
        <v>0</v>
      </c>
      <c r="T77" s="53">
        <v>0</v>
      </c>
      <c r="U77" s="53">
        <v>0</v>
      </c>
      <c r="V77" s="44">
        <f t="shared" si="35"/>
        <v>1</v>
      </c>
      <c r="W77" s="44">
        <f t="shared" si="33"/>
        <v>0</v>
      </c>
    </row>
    <row r="78" spans="2:23" ht="14.4" x14ac:dyDescent="0.3">
      <c r="B78" s="66"/>
      <c r="C78" s="7"/>
      <c r="D78" s="100">
        <f t="shared" si="34"/>
        <v>14</v>
      </c>
      <c r="E78" s="110"/>
      <c r="F78" s="112"/>
      <c r="G78" s="110"/>
      <c r="H78" s="9"/>
      <c r="I78" s="68"/>
      <c r="N78" s="53">
        <f t="shared" si="29"/>
        <v>0</v>
      </c>
      <c r="O78" s="53">
        <f t="shared" si="30"/>
        <v>0</v>
      </c>
      <c r="P78" s="53">
        <v>0</v>
      </c>
      <c r="Q78" s="53">
        <f t="shared" si="31"/>
        <v>1</v>
      </c>
      <c r="R78" s="53">
        <f t="shared" si="32"/>
        <v>1</v>
      </c>
      <c r="S78" s="53">
        <v>0</v>
      </c>
      <c r="T78" s="53">
        <v>0</v>
      </c>
      <c r="U78" s="53">
        <v>0</v>
      </c>
      <c r="V78" s="44">
        <f t="shared" si="35"/>
        <v>1</v>
      </c>
      <c r="W78" s="44">
        <f t="shared" si="33"/>
        <v>0</v>
      </c>
    </row>
    <row r="79" spans="2:23" ht="14.4" x14ac:dyDescent="0.3">
      <c r="B79" s="66"/>
      <c r="C79" s="7"/>
      <c r="D79" s="100">
        <f t="shared" si="34"/>
        <v>15</v>
      </c>
      <c r="E79" s="110"/>
      <c r="F79" s="112"/>
      <c r="G79" s="110"/>
      <c r="H79" s="9"/>
      <c r="I79" s="68"/>
      <c r="N79" s="53">
        <f t="shared" si="29"/>
        <v>0</v>
      </c>
      <c r="O79" s="53">
        <f t="shared" si="30"/>
        <v>0</v>
      </c>
      <c r="P79" s="53">
        <v>0</v>
      </c>
      <c r="Q79" s="53">
        <f t="shared" si="31"/>
        <v>1</v>
      </c>
      <c r="R79" s="53">
        <f t="shared" si="32"/>
        <v>1</v>
      </c>
      <c r="S79" s="53">
        <v>0</v>
      </c>
      <c r="T79" s="53">
        <v>0</v>
      </c>
      <c r="U79" s="53">
        <v>0</v>
      </c>
      <c r="V79" s="44">
        <f t="shared" si="35"/>
        <v>1</v>
      </c>
      <c r="W79" s="44">
        <f t="shared" si="33"/>
        <v>0</v>
      </c>
    </row>
    <row r="80" spans="2:23" ht="14.4" x14ac:dyDescent="0.3">
      <c r="B80" s="66"/>
      <c r="C80" s="7"/>
      <c r="D80" s="100">
        <f t="shared" si="34"/>
        <v>16</v>
      </c>
      <c r="E80" s="110"/>
      <c r="F80" s="112"/>
      <c r="G80" s="110"/>
      <c r="H80" s="9"/>
      <c r="I80" s="68"/>
      <c r="N80" s="53">
        <f t="shared" si="29"/>
        <v>0</v>
      </c>
      <c r="O80" s="53">
        <f t="shared" si="30"/>
        <v>0</v>
      </c>
      <c r="P80" s="53">
        <v>0</v>
      </c>
      <c r="Q80" s="53">
        <f t="shared" si="31"/>
        <v>1</v>
      </c>
      <c r="R80" s="53">
        <f t="shared" si="32"/>
        <v>1</v>
      </c>
      <c r="S80" s="53">
        <v>0</v>
      </c>
      <c r="T80" s="53">
        <v>0</v>
      </c>
      <c r="U80" s="53">
        <v>0</v>
      </c>
      <c r="V80" s="44">
        <f t="shared" si="35"/>
        <v>1</v>
      </c>
      <c r="W80" s="44">
        <f t="shared" si="33"/>
        <v>0</v>
      </c>
    </row>
    <row r="81" spans="2:23" ht="14.4" x14ac:dyDescent="0.3">
      <c r="B81" s="66"/>
      <c r="C81" s="7"/>
      <c r="D81" s="100">
        <f t="shared" si="34"/>
        <v>17</v>
      </c>
      <c r="E81" s="110"/>
      <c r="F81" s="112"/>
      <c r="G81" s="110"/>
      <c r="H81" s="9"/>
      <c r="I81" s="68"/>
      <c r="N81" s="53">
        <f t="shared" si="29"/>
        <v>0</v>
      </c>
      <c r="O81" s="53">
        <f t="shared" si="30"/>
        <v>0</v>
      </c>
      <c r="P81" s="53">
        <v>0</v>
      </c>
      <c r="Q81" s="53">
        <f t="shared" si="31"/>
        <v>1</v>
      </c>
      <c r="R81" s="53">
        <f t="shared" si="32"/>
        <v>1</v>
      </c>
      <c r="S81" s="53">
        <v>0</v>
      </c>
      <c r="T81" s="53">
        <v>0</v>
      </c>
      <c r="U81" s="53">
        <v>0</v>
      </c>
      <c r="V81" s="44">
        <f t="shared" si="35"/>
        <v>1</v>
      </c>
      <c r="W81" s="44">
        <f t="shared" si="33"/>
        <v>0</v>
      </c>
    </row>
    <row r="82" spans="2:23" ht="14.4" x14ac:dyDescent="0.3">
      <c r="B82" s="66"/>
      <c r="C82" s="7"/>
      <c r="D82" s="100">
        <f t="shared" si="34"/>
        <v>18</v>
      </c>
      <c r="E82" s="110"/>
      <c r="F82" s="112"/>
      <c r="G82" s="110"/>
      <c r="H82" s="9"/>
      <c r="I82" s="68"/>
      <c r="N82" s="53">
        <f t="shared" si="29"/>
        <v>0</v>
      </c>
      <c r="O82" s="53">
        <f t="shared" si="30"/>
        <v>0</v>
      </c>
      <c r="P82" s="53">
        <v>0</v>
      </c>
      <c r="Q82" s="53">
        <f t="shared" si="31"/>
        <v>1</v>
      </c>
      <c r="R82" s="53">
        <f t="shared" si="32"/>
        <v>1</v>
      </c>
      <c r="S82" s="53">
        <v>0</v>
      </c>
      <c r="T82" s="53">
        <v>0</v>
      </c>
      <c r="U82" s="53">
        <v>0</v>
      </c>
      <c r="V82" s="44">
        <f t="shared" si="35"/>
        <v>1</v>
      </c>
      <c r="W82" s="44">
        <f t="shared" si="33"/>
        <v>0</v>
      </c>
    </row>
    <row r="83" spans="2:23" ht="14.4" x14ac:dyDescent="0.3">
      <c r="B83" s="66"/>
      <c r="C83" s="7"/>
      <c r="D83" s="100">
        <f t="shared" si="34"/>
        <v>19</v>
      </c>
      <c r="E83" s="110"/>
      <c r="F83" s="112"/>
      <c r="G83" s="110"/>
      <c r="H83" s="9"/>
      <c r="I83" s="68"/>
      <c r="N83" s="53">
        <f t="shared" si="29"/>
        <v>0</v>
      </c>
      <c r="O83" s="53">
        <f t="shared" si="30"/>
        <v>0</v>
      </c>
      <c r="P83" s="53">
        <v>0</v>
      </c>
      <c r="Q83" s="53">
        <f t="shared" si="31"/>
        <v>1</v>
      </c>
      <c r="R83" s="53">
        <f t="shared" si="32"/>
        <v>1</v>
      </c>
      <c r="S83" s="53">
        <v>0</v>
      </c>
      <c r="T83" s="53">
        <v>0</v>
      </c>
      <c r="U83" s="53">
        <v>0</v>
      </c>
      <c r="V83" s="44">
        <f t="shared" si="35"/>
        <v>1</v>
      </c>
      <c r="W83" s="44">
        <f t="shared" si="33"/>
        <v>0</v>
      </c>
    </row>
    <row r="84" spans="2:23" ht="14.4" x14ac:dyDescent="0.3">
      <c r="B84" s="66"/>
      <c r="C84" s="7"/>
      <c r="D84" s="100">
        <f t="shared" si="34"/>
        <v>20</v>
      </c>
      <c r="E84" s="110"/>
      <c r="F84" s="112"/>
      <c r="G84" s="110"/>
      <c r="H84" s="9"/>
      <c r="I84" s="68"/>
      <c r="N84" s="53">
        <f t="shared" si="29"/>
        <v>0</v>
      </c>
      <c r="O84" s="53">
        <f t="shared" si="30"/>
        <v>0</v>
      </c>
      <c r="P84" s="53">
        <v>0</v>
      </c>
      <c r="Q84" s="53">
        <f t="shared" si="31"/>
        <v>1</v>
      </c>
      <c r="R84" s="53">
        <f t="shared" si="32"/>
        <v>1</v>
      </c>
      <c r="S84" s="53">
        <v>0</v>
      </c>
      <c r="T84" s="53">
        <v>0</v>
      </c>
      <c r="U84" s="53">
        <v>0</v>
      </c>
      <c r="V84" s="44">
        <f t="shared" si="35"/>
        <v>1</v>
      </c>
      <c r="W84" s="44">
        <f t="shared" si="33"/>
        <v>0</v>
      </c>
    </row>
    <row r="85" spans="2:23" ht="14.4" x14ac:dyDescent="0.3">
      <c r="B85" s="66"/>
      <c r="C85" s="7"/>
      <c r="D85" s="100">
        <f t="shared" si="34"/>
        <v>21</v>
      </c>
      <c r="E85" s="110"/>
      <c r="F85" s="112"/>
      <c r="G85" s="110"/>
      <c r="H85" s="9"/>
      <c r="I85" s="68"/>
      <c r="N85" s="53">
        <f t="shared" si="29"/>
        <v>0</v>
      </c>
      <c r="O85" s="53">
        <f t="shared" si="30"/>
        <v>0</v>
      </c>
      <c r="P85" s="53">
        <v>0</v>
      </c>
      <c r="Q85" s="53">
        <f t="shared" si="31"/>
        <v>1</v>
      </c>
      <c r="R85" s="53">
        <f t="shared" si="32"/>
        <v>1</v>
      </c>
      <c r="S85" s="53">
        <v>0</v>
      </c>
      <c r="T85" s="53">
        <v>0</v>
      </c>
      <c r="U85" s="53">
        <v>0</v>
      </c>
      <c r="V85" s="44">
        <f t="shared" si="35"/>
        <v>1</v>
      </c>
      <c r="W85" s="44">
        <f t="shared" si="33"/>
        <v>0</v>
      </c>
    </row>
    <row r="86" spans="2:23" ht="14.4" x14ac:dyDescent="0.3">
      <c r="B86" s="66"/>
      <c r="C86" s="7"/>
      <c r="D86" s="100">
        <f t="shared" si="34"/>
        <v>22</v>
      </c>
      <c r="E86" s="110"/>
      <c r="F86" s="112"/>
      <c r="G86" s="110"/>
      <c r="H86" s="9"/>
      <c r="I86" s="68"/>
      <c r="N86" s="53">
        <f t="shared" si="29"/>
        <v>0</v>
      </c>
      <c r="O86" s="53">
        <f t="shared" si="30"/>
        <v>0</v>
      </c>
      <c r="P86" s="53">
        <v>0</v>
      </c>
      <c r="Q86" s="53">
        <f t="shared" si="31"/>
        <v>1</v>
      </c>
      <c r="R86" s="53">
        <f t="shared" si="32"/>
        <v>1</v>
      </c>
      <c r="S86" s="53">
        <v>0</v>
      </c>
      <c r="T86" s="53">
        <v>0</v>
      </c>
      <c r="U86" s="53">
        <v>0</v>
      </c>
      <c r="V86" s="44">
        <f t="shared" si="35"/>
        <v>1</v>
      </c>
      <c r="W86" s="44">
        <f t="shared" si="33"/>
        <v>0</v>
      </c>
    </row>
    <row r="87" spans="2:23" ht="14.4" x14ac:dyDescent="0.3">
      <c r="B87" s="66"/>
      <c r="C87" s="7"/>
      <c r="D87" s="100">
        <f t="shared" si="34"/>
        <v>23</v>
      </c>
      <c r="E87" s="110"/>
      <c r="F87" s="112"/>
      <c r="G87" s="110"/>
      <c r="H87" s="9"/>
      <c r="I87" s="68"/>
      <c r="N87" s="53">
        <f t="shared" si="29"/>
        <v>0</v>
      </c>
      <c r="O87" s="53">
        <f t="shared" si="30"/>
        <v>0</v>
      </c>
      <c r="P87" s="53">
        <v>0</v>
      </c>
      <c r="Q87" s="53">
        <f t="shared" si="31"/>
        <v>1</v>
      </c>
      <c r="R87" s="53">
        <f t="shared" si="32"/>
        <v>1</v>
      </c>
      <c r="S87" s="53">
        <v>0</v>
      </c>
      <c r="T87" s="53">
        <v>0</v>
      </c>
      <c r="U87" s="53">
        <v>0</v>
      </c>
      <c r="V87" s="44">
        <f t="shared" si="35"/>
        <v>1</v>
      </c>
      <c r="W87" s="44">
        <f t="shared" si="33"/>
        <v>0</v>
      </c>
    </row>
    <row r="88" spans="2:23" ht="14.4" x14ac:dyDescent="0.3">
      <c r="B88" s="66"/>
      <c r="C88" s="7"/>
      <c r="D88" s="100">
        <f t="shared" si="34"/>
        <v>24</v>
      </c>
      <c r="E88" s="110"/>
      <c r="F88" s="112"/>
      <c r="G88" s="110"/>
      <c r="H88" s="9"/>
      <c r="I88" s="68"/>
      <c r="N88" s="53">
        <f t="shared" si="29"/>
        <v>0</v>
      </c>
      <c r="O88" s="53">
        <f t="shared" si="30"/>
        <v>0</v>
      </c>
      <c r="P88" s="53">
        <v>0</v>
      </c>
      <c r="Q88" s="53">
        <f t="shared" si="31"/>
        <v>1</v>
      </c>
      <c r="R88" s="53">
        <f t="shared" si="32"/>
        <v>1</v>
      </c>
      <c r="S88" s="53">
        <v>0</v>
      </c>
      <c r="T88" s="53">
        <v>0</v>
      </c>
      <c r="U88" s="53">
        <v>0</v>
      </c>
      <c r="V88" s="44">
        <f t="shared" si="35"/>
        <v>1</v>
      </c>
      <c r="W88" s="44">
        <f t="shared" si="33"/>
        <v>0</v>
      </c>
    </row>
    <row r="89" spans="2:23" ht="14.4" x14ac:dyDescent="0.3">
      <c r="B89" s="66"/>
      <c r="C89" s="7"/>
      <c r="D89" s="100">
        <f t="shared" si="34"/>
        <v>25</v>
      </c>
      <c r="E89" s="110"/>
      <c r="F89" s="112"/>
      <c r="G89" s="110"/>
      <c r="H89" s="9"/>
      <c r="I89" s="68"/>
      <c r="N89" s="53">
        <f t="shared" si="29"/>
        <v>0</v>
      </c>
      <c r="O89" s="53">
        <f t="shared" si="30"/>
        <v>0</v>
      </c>
      <c r="P89" s="53">
        <v>0</v>
      </c>
      <c r="Q89" s="53">
        <f t="shared" si="31"/>
        <v>1</v>
      </c>
      <c r="R89" s="53">
        <f t="shared" si="32"/>
        <v>1</v>
      </c>
      <c r="S89" s="53">
        <v>0</v>
      </c>
      <c r="T89" s="53">
        <v>0</v>
      </c>
      <c r="U89" s="53">
        <v>0</v>
      </c>
      <c r="V89" s="44">
        <f t="shared" si="35"/>
        <v>1</v>
      </c>
      <c r="W89" s="44">
        <f t="shared" si="33"/>
        <v>0</v>
      </c>
    </row>
    <row r="90" spans="2:23" ht="14.4" x14ac:dyDescent="0.3">
      <c r="B90" s="66"/>
      <c r="C90" s="7"/>
      <c r="D90" s="100">
        <f t="shared" si="34"/>
        <v>26</v>
      </c>
      <c r="E90" s="110"/>
      <c r="F90" s="112"/>
      <c r="G90" s="110"/>
      <c r="H90" s="9"/>
      <c r="I90" s="68"/>
      <c r="N90" s="53">
        <f t="shared" si="29"/>
        <v>0</v>
      </c>
      <c r="O90" s="53">
        <f t="shared" si="30"/>
        <v>0</v>
      </c>
      <c r="P90" s="53">
        <v>0</v>
      </c>
      <c r="Q90" s="53">
        <f t="shared" si="31"/>
        <v>1</v>
      </c>
      <c r="R90" s="53">
        <f t="shared" si="32"/>
        <v>1</v>
      </c>
      <c r="S90" s="53">
        <v>0</v>
      </c>
      <c r="T90" s="53">
        <v>0</v>
      </c>
      <c r="U90" s="53">
        <v>0</v>
      </c>
      <c r="V90" s="44">
        <f t="shared" si="35"/>
        <v>1</v>
      </c>
      <c r="W90" s="44">
        <f t="shared" si="33"/>
        <v>0</v>
      </c>
    </row>
    <row r="91" spans="2:23" ht="14.4" x14ac:dyDescent="0.3">
      <c r="B91" s="66"/>
      <c r="C91" s="7"/>
      <c r="D91" s="100">
        <f t="shared" si="34"/>
        <v>27</v>
      </c>
      <c r="E91" s="110"/>
      <c r="F91" s="112"/>
      <c r="G91" s="110"/>
      <c r="H91" s="9"/>
      <c r="I91" s="68"/>
      <c r="N91" s="53">
        <f t="shared" si="29"/>
        <v>0</v>
      </c>
      <c r="O91" s="53">
        <f t="shared" si="30"/>
        <v>0</v>
      </c>
      <c r="P91" s="53">
        <v>0</v>
      </c>
      <c r="Q91" s="53">
        <f t="shared" si="31"/>
        <v>1</v>
      </c>
      <c r="R91" s="53">
        <f t="shared" si="32"/>
        <v>1</v>
      </c>
      <c r="S91" s="53">
        <v>0</v>
      </c>
      <c r="T91" s="53">
        <v>0</v>
      </c>
      <c r="U91" s="53">
        <v>0</v>
      </c>
      <c r="V91" s="44">
        <f t="shared" si="35"/>
        <v>1</v>
      </c>
      <c r="W91" s="44">
        <f t="shared" si="33"/>
        <v>0</v>
      </c>
    </row>
    <row r="92" spans="2:23" ht="14.4" x14ac:dyDescent="0.3">
      <c r="B92" s="66"/>
      <c r="C92" s="7"/>
      <c r="D92" s="100">
        <f t="shared" si="34"/>
        <v>28</v>
      </c>
      <c r="E92" s="110"/>
      <c r="F92" s="112"/>
      <c r="G92" s="110"/>
      <c r="H92" s="9"/>
      <c r="I92" s="68"/>
      <c r="N92" s="53">
        <f t="shared" si="29"/>
        <v>0</v>
      </c>
      <c r="O92" s="53">
        <f t="shared" si="30"/>
        <v>0</v>
      </c>
      <c r="P92" s="53">
        <v>0</v>
      </c>
      <c r="Q92" s="53">
        <f t="shared" si="31"/>
        <v>1</v>
      </c>
      <c r="R92" s="53">
        <f t="shared" si="32"/>
        <v>1</v>
      </c>
      <c r="S92" s="53">
        <v>0</v>
      </c>
      <c r="T92" s="53">
        <v>0</v>
      </c>
      <c r="U92" s="53">
        <v>0</v>
      </c>
      <c r="V92" s="44">
        <f t="shared" si="35"/>
        <v>1</v>
      </c>
      <c r="W92" s="44">
        <f t="shared" si="33"/>
        <v>0</v>
      </c>
    </row>
    <row r="93" spans="2:23" ht="14.4" x14ac:dyDescent="0.3">
      <c r="B93" s="66"/>
      <c r="C93" s="7"/>
      <c r="D93" s="100">
        <f t="shared" si="34"/>
        <v>29</v>
      </c>
      <c r="E93" s="110"/>
      <c r="F93" s="112"/>
      <c r="G93" s="110"/>
      <c r="H93" s="9"/>
      <c r="I93" s="68"/>
      <c r="N93" s="53">
        <f t="shared" si="29"/>
        <v>0</v>
      </c>
      <c r="O93" s="53">
        <f t="shared" si="30"/>
        <v>0</v>
      </c>
      <c r="P93" s="53">
        <v>0</v>
      </c>
      <c r="Q93" s="53">
        <f t="shared" si="31"/>
        <v>1</v>
      </c>
      <c r="R93" s="53">
        <f t="shared" si="32"/>
        <v>1</v>
      </c>
      <c r="S93" s="53">
        <v>0</v>
      </c>
      <c r="T93" s="53">
        <v>0</v>
      </c>
      <c r="U93" s="53">
        <v>0</v>
      </c>
      <c r="V93" s="44">
        <f t="shared" si="35"/>
        <v>1</v>
      </c>
      <c r="W93" s="44">
        <f t="shared" si="33"/>
        <v>0</v>
      </c>
    </row>
    <row r="94" spans="2:23" ht="14.4" x14ac:dyDescent="0.3">
      <c r="B94" s="66"/>
      <c r="C94" s="7"/>
      <c r="D94" s="100">
        <f t="shared" si="34"/>
        <v>30</v>
      </c>
      <c r="E94" s="110"/>
      <c r="F94" s="112"/>
      <c r="G94" s="110"/>
      <c r="H94" s="9"/>
      <c r="I94" s="68"/>
      <c r="N94" s="53">
        <f t="shared" si="29"/>
        <v>0</v>
      </c>
      <c r="O94" s="53">
        <f t="shared" si="30"/>
        <v>0</v>
      </c>
      <c r="P94" s="53">
        <v>0</v>
      </c>
      <c r="Q94" s="53">
        <f t="shared" si="31"/>
        <v>1</v>
      </c>
      <c r="R94" s="53">
        <f t="shared" si="32"/>
        <v>1</v>
      </c>
      <c r="S94" s="53">
        <v>0</v>
      </c>
      <c r="T94" s="53">
        <v>0</v>
      </c>
      <c r="U94" s="53">
        <v>0</v>
      </c>
      <c r="V94" s="44">
        <f t="shared" si="35"/>
        <v>1</v>
      </c>
      <c r="W94" s="44">
        <f t="shared" si="33"/>
        <v>0</v>
      </c>
    </row>
    <row r="95" spans="2:23" ht="14.4" x14ac:dyDescent="0.3">
      <c r="B95" s="66"/>
      <c r="C95" s="7"/>
      <c r="D95" s="100">
        <f t="shared" si="34"/>
        <v>31</v>
      </c>
      <c r="E95" s="110"/>
      <c r="F95" s="112"/>
      <c r="G95" s="110"/>
      <c r="H95" s="9"/>
      <c r="I95" s="68"/>
      <c r="N95" s="53">
        <f t="shared" si="29"/>
        <v>0</v>
      </c>
      <c r="O95" s="53">
        <f t="shared" si="30"/>
        <v>0</v>
      </c>
      <c r="P95" s="53">
        <v>0</v>
      </c>
      <c r="Q95" s="53">
        <f t="shared" si="31"/>
        <v>1</v>
      </c>
      <c r="R95" s="53">
        <f t="shared" si="32"/>
        <v>1</v>
      </c>
      <c r="S95" s="53">
        <v>0</v>
      </c>
      <c r="T95" s="53">
        <v>0</v>
      </c>
      <c r="U95" s="53">
        <v>0</v>
      </c>
      <c r="V95" s="44">
        <f t="shared" si="35"/>
        <v>1</v>
      </c>
      <c r="W95" s="44">
        <f t="shared" si="33"/>
        <v>0</v>
      </c>
    </row>
    <row r="96" spans="2:23" ht="14.4" x14ac:dyDescent="0.3">
      <c r="B96" s="66"/>
      <c r="C96" s="7"/>
      <c r="D96" s="100">
        <f t="shared" si="34"/>
        <v>32</v>
      </c>
      <c r="E96" s="110"/>
      <c r="F96" s="112"/>
      <c r="G96" s="110"/>
      <c r="H96" s="9"/>
      <c r="I96" s="68"/>
      <c r="N96" s="53">
        <f t="shared" si="29"/>
        <v>0</v>
      </c>
      <c r="O96" s="53">
        <f t="shared" si="30"/>
        <v>0</v>
      </c>
      <c r="P96" s="53">
        <v>0</v>
      </c>
      <c r="Q96" s="53">
        <f t="shared" si="31"/>
        <v>1</v>
      </c>
      <c r="R96" s="53">
        <f t="shared" si="32"/>
        <v>1</v>
      </c>
      <c r="S96" s="53">
        <v>0</v>
      </c>
      <c r="T96" s="53">
        <v>0</v>
      </c>
      <c r="U96" s="53">
        <v>0</v>
      </c>
      <c r="V96" s="44">
        <f t="shared" si="35"/>
        <v>1</v>
      </c>
      <c r="W96" s="44">
        <f t="shared" si="33"/>
        <v>0</v>
      </c>
    </row>
    <row r="97" spans="2:23" ht="14.4" x14ac:dyDescent="0.3">
      <c r="B97" s="66"/>
      <c r="C97" s="7"/>
      <c r="D97" s="100">
        <f t="shared" si="34"/>
        <v>33</v>
      </c>
      <c r="E97" s="110"/>
      <c r="F97" s="112"/>
      <c r="G97" s="110"/>
      <c r="H97" s="9"/>
      <c r="I97" s="68"/>
      <c r="N97" s="53">
        <f t="shared" ref="N97:N114" si="36">O97</f>
        <v>0</v>
      </c>
      <c r="O97" s="53">
        <f t="shared" ref="O97:O114" si="37">IF(W97=0,0,SUM(P97:T97))</f>
        <v>0</v>
      </c>
      <c r="P97" s="53">
        <v>0</v>
      </c>
      <c r="Q97" s="53">
        <f t="shared" ref="Q97:Q114" si="38">IF(E97="",1,0)</f>
        <v>1</v>
      </c>
      <c r="R97" s="53">
        <f t="shared" ref="R97:R114" si="39">IF(F97="",1,0)</f>
        <v>1</v>
      </c>
      <c r="S97" s="53">
        <v>0</v>
      </c>
      <c r="T97" s="53">
        <v>0</v>
      </c>
      <c r="U97" s="53">
        <v>0</v>
      </c>
      <c r="V97" s="44">
        <f t="shared" si="35"/>
        <v>1</v>
      </c>
      <c r="W97" s="44">
        <f t="shared" ref="W97:W114" si="40">IF(OR(D97&lt;=NbrOrgInNetwork,E97&amp;F97&amp;G97&lt;&gt;""),1,0)</f>
        <v>0</v>
      </c>
    </row>
    <row r="98" spans="2:23" ht="14.4" x14ac:dyDescent="0.3">
      <c r="B98" s="66"/>
      <c r="C98" s="7"/>
      <c r="D98" s="100">
        <f t="shared" ref="D98:D114" si="41">D97+1</f>
        <v>34</v>
      </c>
      <c r="E98" s="110"/>
      <c r="F98" s="112"/>
      <c r="G98" s="110"/>
      <c r="H98" s="9"/>
      <c r="I98" s="68"/>
      <c r="N98" s="53">
        <f t="shared" si="36"/>
        <v>0</v>
      </c>
      <c r="O98" s="53">
        <f t="shared" si="37"/>
        <v>0</v>
      </c>
      <c r="P98" s="53">
        <v>0</v>
      </c>
      <c r="Q98" s="53">
        <f t="shared" si="38"/>
        <v>1</v>
      </c>
      <c r="R98" s="53">
        <f t="shared" si="39"/>
        <v>1</v>
      </c>
      <c r="S98" s="53">
        <v>0</v>
      </c>
      <c r="T98" s="53">
        <v>0</v>
      </c>
      <c r="U98" s="53">
        <v>0</v>
      </c>
      <c r="V98" s="44">
        <f t="shared" si="35"/>
        <v>1</v>
      </c>
      <c r="W98" s="44">
        <f t="shared" si="40"/>
        <v>0</v>
      </c>
    </row>
    <row r="99" spans="2:23" ht="14.4" x14ac:dyDescent="0.3">
      <c r="B99" s="66"/>
      <c r="C99" s="7"/>
      <c r="D99" s="100">
        <f t="shared" si="41"/>
        <v>35</v>
      </c>
      <c r="E99" s="110"/>
      <c r="F99" s="112"/>
      <c r="G99" s="110"/>
      <c r="H99" s="9"/>
      <c r="I99" s="68"/>
      <c r="N99" s="53">
        <f t="shared" si="36"/>
        <v>0</v>
      </c>
      <c r="O99" s="53">
        <f t="shared" si="37"/>
        <v>0</v>
      </c>
      <c r="P99" s="53">
        <v>0</v>
      </c>
      <c r="Q99" s="53">
        <f t="shared" si="38"/>
        <v>1</v>
      </c>
      <c r="R99" s="53">
        <f t="shared" si="39"/>
        <v>1</v>
      </c>
      <c r="S99" s="53">
        <v>0</v>
      </c>
      <c r="T99" s="53">
        <v>0</v>
      </c>
      <c r="U99" s="53">
        <v>0</v>
      </c>
      <c r="V99" s="44">
        <f t="shared" si="35"/>
        <v>1</v>
      </c>
      <c r="W99" s="44">
        <f t="shared" si="40"/>
        <v>0</v>
      </c>
    </row>
    <row r="100" spans="2:23" ht="14.4" x14ac:dyDescent="0.3">
      <c r="B100" s="66"/>
      <c r="C100" s="7"/>
      <c r="D100" s="100">
        <f t="shared" si="41"/>
        <v>36</v>
      </c>
      <c r="E100" s="110"/>
      <c r="F100" s="112"/>
      <c r="G100" s="110"/>
      <c r="H100" s="9"/>
      <c r="I100" s="68"/>
      <c r="N100" s="53">
        <f t="shared" si="36"/>
        <v>0</v>
      </c>
      <c r="O100" s="53">
        <f t="shared" si="37"/>
        <v>0</v>
      </c>
      <c r="P100" s="53">
        <v>0</v>
      </c>
      <c r="Q100" s="53">
        <f t="shared" si="38"/>
        <v>1</v>
      </c>
      <c r="R100" s="53">
        <f t="shared" si="39"/>
        <v>1</v>
      </c>
      <c r="S100" s="53">
        <v>0</v>
      </c>
      <c r="T100" s="53">
        <v>0</v>
      </c>
      <c r="U100" s="53">
        <v>0</v>
      </c>
      <c r="V100" s="44">
        <f t="shared" si="35"/>
        <v>1</v>
      </c>
      <c r="W100" s="44">
        <f t="shared" si="40"/>
        <v>0</v>
      </c>
    </row>
    <row r="101" spans="2:23" ht="14.4" x14ac:dyDescent="0.3">
      <c r="B101" s="66"/>
      <c r="C101" s="7"/>
      <c r="D101" s="100">
        <f t="shared" si="41"/>
        <v>37</v>
      </c>
      <c r="E101" s="110"/>
      <c r="F101" s="112"/>
      <c r="G101" s="110"/>
      <c r="H101" s="9"/>
      <c r="I101" s="68"/>
      <c r="N101" s="53">
        <f t="shared" si="36"/>
        <v>0</v>
      </c>
      <c r="O101" s="53">
        <f t="shared" si="37"/>
        <v>0</v>
      </c>
      <c r="P101" s="53">
        <v>0</v>
      </c>
      <c r="Q101" s="53">
        <f t="shared" si="38"/>
        <v>1</v>
      </c>
      <c r="R101" s="53">
        <f t="shared" si="39"/>
        <v>1</v>
      </c>
      <c r="S101" s="53">
        <v>0</v>
      </c>
      <c r="T101" s="53">
        <v>0</v>
      </c>
      <c r="U101" s="53">
        <v>0</v>
      </c>
      <c r="V101" s="44">
        <f t="shared" si="35"/>
        <v>1</v>
      </c>
      <c r="W101" s="44">
        <f t="shared" si="40"/>
        <v>0</v>
      </c>
    </row>
    <row r="102" spans="2:23" ht="14.4" x14ac:dyDescent="0.3">
      <c r="B102" s="66"/>
      <c r="C102" s="7"/>
      <c r="D102" s="100">
        <f t="shared" si="41"/>
        <v>38</v>
      </c>
      <c r="E102" s="110"/>
      <c r="F102" s="112"/>
      <c r="G102" s="110"/>
      <c r="H102" s="9"/>
      <c r="I102" s="68"/>
      <c r="N102" s="53">
        <f t="shared" si="36"/>
        <v>0</v>
      </c>
      <c r="O102" s="53">
        <f t="shared" si="37"/>
        <v>0</v>
      </c>
      <c r="P102" s="53">
        <v>0</v>
      </c>
      <c r="Q102" s="53">
        <f t="shared" si="38"/>
        <v>1</v>
      </c>
      <c r="R102" s="53">
        <f t="shared" si="39"/>
        <v>1</v>
      </c>
      <c r="S102" s="53">
        <v>0</v>
      </c>
      <c r="T102" s="53">
        <v>0</v>
      </c>
      <c r="U102" s="53">
        <v>0</v>
      </c>
      <c r="V102" s="44">
        <f t="shared" si="35"/>
        <v>1</v>
      </c>
      <c r="W102" s="44">
        <f t="shared" si="40"/>
        <v>0</v>
      </c>
    </row>
    <row r="103" spans="2:23" ht="14.4" x14ac:dyDescent="0.3">
      <c r="B103" s="66"/>
      <c r="C103" s="7"/>
      <c r="D103" s="100">
        <f t="shared" si="41"/>
        <v>39</v>
      </c>
      <c r="E103" s="110"/>
      <c r="F103" s="112"/>
      <c r="G103" s="110"/>
      <c r="H103" s="9"/>
      <c r="I103" s="68"/>
      <c r="N103" s="53">
        <f t="shared" si="36"/>
        <v>0</v>
      </c>
      <c r="O103" s="53">
        <f t="shared" si="37"/>
        <v>0</v>
      </c>
      <c r="P103" s="53">
        <v>0</v>
      </c>
      <c r="Q103" s="53">
        <f t="shared" si="38"/>
        <v>1</v>
      </c>
      <c r="R103" s="53">
        <f t="shared" si="39"/>
        <v>1</v>
      </c>
      <c r="S103" s="53">
        <v>0</v>
      </c>
      <c r="T103" s="53">
        <v>0</v>
      </c>
      <c r="U103" s="53">
        <v>0</v>
      </c>
      <c r="V103" s="44">
        <f t="shared" si="35"/>
        <v>1</v>
      </c>
      <c r="W103" s="44">
        <f t="shared" si="40"/>
        <v>0</v>
      </c>
    </row>
    <row r="104" spans="2:23" ht="14.4" x14ac:dyDescent="0.3">
      <c r="B104" s="66"/>
      <c r="C104" s="7"/>
      <c r="D104" s="100">
        <f t="shared" si="41"/>
        <v>40</v>
      </c>
      <c r="E104" s="110"/>
      <c r="F104" s="112"/>
      <c r="G104" s="110"/>
      <c r="H104" s="9"/>
      <c r="I104" s="68"/>
      <c r="N104" s="53">
        <f t="shared" si="36"/>
        <v>0</v>
      </c>
      <c r="O104" s="53">
        <f t="shared" si="37"/>
        <v>0</v>
      </c>
      <c r="P104" s="53">
        <v>0</v>
      </c>
      <c r="Q104" s="53">
        <f t="shared" si="38"/>
        <v>1</v>
      </c>
      <c r="R104" s="53">
        <f t="shared" si="39"/>
        <v>1</v>
      </c>
      <c r="S104" s="53">
        <v>0</v>
      </c>
      <c r="T104" s="53">
        <v>0</v>
      </c>
      <c r="U104" s="53">
        <v>0</v>
      </c>
      <c r="V104" s="44">
        <f t="shared" si="35"/>
        <v>1</v>
      </c>
      <c r="W104" s="44">
        <f t="shared" si="40"/>
        <v>0</v>
      </c>
    </row>
    <row r="105" spans="2:23" ht="14.4" x14ac:dyDescent="0.3">
      <c r="B105" s="66"/>
      <c r="C105" s="7"/>
      <c r="D105" s="100">
        <f t="shared" si="41"/>
        <v>41</v>
      </c>
      <c r="E105" s="110"/>
      <c r="F105" s="112"/>
      <c r="G105" s="110"/>
      <c r="H105" s="9"/>
      <c r="I105" s="68"/>
      <c r="N105" s="53">
        <f t="shared" si="36"/>
        <v>0</v>
      </c>
      <c r="O105" s="53">
        <f t="shared" si="37"/>
        <v>0</v>
      </c>
      <c r="P105" s="53">
        <v>0</v>
      </c>
      <c r="Q105" s="53">
        <f t="shared" si="38"/>
        <v>1</v>
      </c>
      <c r="R105" s="53">
        <f t="shared" si="39"/>
        <v>1</v>
      </c>
      <c r="S105" s="53">
        <v>0</v>
      </c>
      <c r="T105" s="53">
        <v>0</v>
      </c>
      <c r="U105" s="53">
        <v>0</v>
      </c>
      <c r="V105" s="44">
        <f t="shared" si="35"/>
        <v>1</v>
      </c>
      <c r="W105" s="44">
        <f t="shared" si="40"/>
        <v>0</v>
      </c>
    </row>
    <row r="106" spans="2:23" ht="14.4" x14ac:dyDescent="0.3">
      <c r="B106" s="66"/>
      <c r="C106" s="7"/>
      <c r="D106" s="100">
        <f t="shared" si="41"/>
        <v>42</v>
      </c>
      <c r="E106" s="110"/>
      <c r="F106" s="112"/>
      <c r="G106" s="110"/>
      <c r="H106" s="9"/>
      <c r="I106" s="68"/>
      <c r="N106" s="53">
        <f t="shared" si="36"/>
        <v>0</v>
      </c>
      <c r="O106" s="53">
        <f t="shared" si="37"/>
        <v>0</v>
      </c>
      <c r="P106" s="53">
        <v>0</v>
      </c>
      <c r="Q106" s="53">
        <f t="shared" si="38"/>
        <v>1</v>
      </c>
      <c r="R106" s="53">
        <f t="shared" si="39"/>
        <v>1</v>
      </c>
      <c r="S106" s="53">
        <v>0</v>
      </c>
      <c r="T106" s="53">
        <v>0</v>
      </c>
      <c r="U106" s="53">
        <v>0</v>
      </c>
      <c r="V106" s="44">
        <f t="shared" si="35"/>
        <v>1</v>
      </c>
      <c r="W106" s="44">
        <f t="shared" si="40"/>
        <v>0</v>
      </c>
    </row>
    <row r="107" spans="2:23" ht="14.4" x14ac:dyDescent="0.3">
      <c r="B107" s="66"/>
      <c r="C107" s="7"/>
      <c r="D107" s="100">
        <f t="shared" si="41"/>
        <v>43</v>
      </c>
      <c r="E107" s="110"/>
      <c r="F107" s="112"/>
      <c r="G107" s="110"/>
      <c r="H107" s="9"/>
      <c r="I107" s="68"/>
      <c r="N107" s="53">
        <f t="shared" si="36"/>
        <v>0</v>
      </c>
      <c r="O107" s="53">
        <f t="shared" si="37"/>
        <v>0</v>
      </c>
      <c r="P107" s="53">
        <v>0</v>
      </c>
      <c r="Q107" s="53">
        <f t="shared" si="38"/>
        <v>1</v>
      </c>
      <c r="R107" s="53">
        <f t="shared" si="39"/>
        <v>1</v>
      </c>
      <c r="S107" s="53">
        <v>0</v>
      </c>
      <c r="T107" s="53">
        <v>0</v>
      </c>
      <c r="U107" s="53">
        <v>0</v>
      </c>
      <c r="V107" s="44">
        <f t="shared" si="35"/>
        <v>1</v>
      </c>
      <c r="W107" s="44">
        <f t="shared" si="40"/>
        <v>0</v>
      </c>
    </row>
    <row r="108" spans="2:23" ht="14.4" x14ac:dyDescent="0.3">
      <c r="B108" s="66"/>
      <c r="C108" s="7"/>
      <c r="D108" s="100">
        <f t="shared" si="41"/>
        <v>44</v>
      </c>
      <c r="E108" s="110"/>
      <c r="F108" s="112"/>
      <c r="G108" s="110"/>
      <c r="H108" s="9"/>
      <c r="I108" s="68"/>
      <c r="N108" s="53">
        <f t="shared" si="36"/>
        <v>0</v>
      </c>
      <c r="O108" s="53">
        <f t="shared" si="37"/>
        <v>0</v>
      </c>
      <c r="P108" s="53">
        <v>0</v>
      </c>
      <c r="Q108" s="53">
        <f t="shared" si="38"/>
        <v>1</v>
      </c>
      <c r="R108" s="53">
        <f t="shared" si="39"/>
        <v>1</v>
      </c>
      <c r="S108" s="53">
        <v>0</v>
      </c>
      <c r="T108" s="53">
        <v>0</v>
      </c>
      <c r="U108" s="53">
        <v>0</v>
      </c>
      <c r="V108" s="44">
        <f t="shared" si="35"/>
        <v>1</v>
      </c>
      <c r="W108" s="44">
        <f t="shared" si="40"/>
        <v>0</v>
      </c>
    </row>
    <row r="109" spans="2:23" ht="14.4" x14ac:dyDescent="0.3">
      <c r="B109" s="66"/>
      <c r="C109" s="7"/>
      <c r="D109" s="100">
        <f t="shared" si="41"/>
        <v>45</v>
      </c>
      <c r="E109" s="110"/>
      <c r="F109" s="112"/>
      <c r="G109" s="110"/>
      <c r="H109" s="9"/>
      <c r="I109" s="68"/>
      <c r="N109" s="53">
        <f t="shared" si="36"/>
        <v>0</v>
      </c>
      <c r="O109" s="53">
        <f t="shared" si="37"/>
        <v>0</v>
      </c>
      <c r="P109" s="53">
        <v>0</v>
      </c>
      <c r="Q109" s="53">
        <f t="shared" si="38"/>
        <v>1</v>
      </c>
      <c r="R109" s="53">
        <f t="shared" si="39"/>
        <v>1</v>
      </c>
      <c r="S109" s="53">
        <v>0</v>
      </c>
      <c r="T109" s="53">
        <v>0</v>
      </c>
      <c r="U109" s="53">
        <v>0</v>
      </c>
      <c r="V109" s="44">
        <f t="shared" si="35"/>
        <v>1</v>
      </c>
      <c r="W109" s="44">
        <f t="shared" si="40"/>
        <v>0</v>
      </c>
    </row>
    <row r="110" spans="2:23" ht="14.4" x14ac:dyDescent="0.3">
      <c r="B110" s="66"/>
      <c r="C110" s="7"/>
      <c r="D110" s="100">
        <f t="shared" si="41"/>
        <v>46</v>
      </c>
      <c r="E110" s="110"/>
      <c r="F110" s="112"/>
      <c r="G110" s="110"/>
      <c r="H110" s="9"/>
      <c r="I110" s="68"/>
      <c r="N110" s="53">
        <f t="shared" si="36"/>
        <v>0</v>
      </c>
      <c r="O110" s="53">
        <f t="shared" si="37"/>
        <v>0</v>
      </c>
      <c r="P110" s="53">
        <v>0</v>
      </c>
      <c r="Q110" s="53">
        <f t="shared" si="38"/>
        <v>1</v>
      </c>
      <c r="R110" s="53">
        <f t="shared" si="39"/>
        <v>1</v>
      </c>
      <c r="S110" s="53">
        <v>0</v>
      </c>
      <c r="T110" s="53">
        <v>0</v>
      </c>
      <c r="U110" s="53">
        <v>0</v>
      </c>
      <c r="V110" s="44">
        <f t="shared" si="35"/>
        <v>1</v>
      </c>
      <c r="W110" s="44">
        <f t="shared" si="40"/>
        <v>0</v>
      </c>
    </row>
    <row r="111" spans="2:23" ht="14.4" x14ac:dyDescent="0.3">
      <c r="B111" s="66"/>
      <c r="C111" s="7"/>
      <c r="D111" s="100">
        <f t="shared" si="41"/>
        <v>47</v>
      </c>
      <c r="E111" s="110"/>
      <c r="F111" s="112"/>
      <c r="G111" s="110"/>
      <c r="H111" s="9"/>
      <c r="I111" s="68"/>
      <c r="N111" s="53">
        <f t="shared" si="36"/>
        <v>0</v>
      </c>
      <c r="O111" s="53">
        <f t="shared" si="37"/>
        <v>0</v>
      </c>
      <c r="P111" s="53">
        <v>0</v>
      </c>
      <c r="Q111" s="53">
        <f t="shared" si="38"/>
        <v>1</v>
      </c>
      <c r="R111" s="53">
        <f t="shared" si="39"/>
        <v>1</v>
      </c>
      <c r="S111" s="53">
        <v>0</v>
      </c>
      <c r="T111" s="53">
        <v>0</v>
      </c>
      <c r="U111" s="53">
        <v>0</v>
      </c>
      <c r="V111" s="44">
        <f t="shared" si="35"/>
        <v>1</v>
      </c>
      <c r="W111" s="44">
        <f t="shared" si="40"/>
        <v>0</v>
      </c>
    </row>
    <row r="112" spans="2:23" ht="14.4" x14ac:dyDescent="0.3">
      <c r="B112" s="66"/>
      <c r="C112" s="7"/>
      <c r="D112" s="100">
        <f t="shared" si="41"/>
        <v>48</v>
      </c>
      <c r="E112" s="110"/>
      <c r="F112" s="112"/>
      <c r="G112" s="110"/>
      <c r="H112" s="9"/>
      <c r="I112" s="68"/>
      <c r="N112" s="53">
        <f t="shared" si="36"/>
        <v>0</v>
      </c>
      <c r="O112" s="53">
        <f t="shared" si="37"/>
        <v>0</v>
      </c>
      <c r="P112" s="53">
        <v>0</v>
      </c>
      <c r="Q112" s="53">
        <f t="shared" si="38"/>
        <v>1</v>
      </c>
      <c r="R112" s="53">
        <f t="shared" si="39"/>
        <v>1</v>
      </c>
      <c r="S112" s="53">
        <v>0</v>
      </c>
      <c r="T112" s="53">
        <v>0</v>
      </c>
      <c r="U112" s="53">
        <v>0</v>
      </c>
      <c r="V112" s="44">
        <f t="shared" si="35"/>
        <v>1</v>
      </c>
      <c r="W112" s="44">
        <f t="shared" si="40"/>
        <v>0</v>
      </c>
    </row>
    <row r="113" spans="1:32" ht="14.4" x14ac:dyDescent="0.3">
      <c r="B113" s="66"/>
      <c r="C113" s="7"/>
      <c r="D113" s="100">
        <f t="shared" si="41"/>
        <v>49</v>
      </c>
      <c r="E113" s="110"/>
      <c r="F113" s="112"/>
      <c r="G113" s="110"/>
      <c r="H113" s="9"/>
      <c r="I113" s="68"/>
      <c r="N113" s="53">
        <f t="shared" si="36"/>
        <v>0</v>
      </c>
      <c r="O113" s="53">
        <f t="shared" si="37"/>
        <v>0</v>
      </c>
      <c r="P113" s="53">
        <v>0</v>
      </c>
      <c r="Q113" s="53">
        <f t="shared" si="38"/>
        <v>1</v>
      </c>
      <c r="R113" s="53">
        <f t="shared" si="39"/>
        <v>1</v>
      </c>
      <c r="S113" s="53">
        <v>0</v>
      </c>
      <c r="T113" s="53">
        <v>0</v>
      </c>
      <c r="U113" s="53">
        <v>0</v>
      </c>
      <c r="V113" s="44">
        <f t="shared" si="35"/>
        <v>1</v>
      </c>
      <c r="W113" s="44">
        <f t="shared" si="40"/>
        <v>0</v>
      </c>
    </row>
    <row r="114" spans="1:32" ht="14.4" x14ac:dyDescent="0.3">
      <c r="B114" s="66"/>
      <c r="C114" s="7"/>
      <c r="D114" s="100">
        <f t="shared" si="41"/>
        <v>50</v>
      </c>
      <c r="E114" s="110"/>
      <c r="F114" s="112"/>
      <c r="G114" s="110"/>
      <c r="H114" s="9"/>
      <c r="I114" s="68"/>
      <c r="N114" s="53">
        <f t="shared" si="36"/>
        <v>0</v>
      </c>
      <c r="O114" s="53">
        <f t="shared" si="37"/>
        <v>0</v>
      </c>
      <c r="P114" s="53">
        <v>0</v>
      </c>
      <c r="Q114" s="53">
        <f t="shared" si="38"/>
        <v>1</v>
      </c>
      <c r="R114" s="53">
        <f t="shared" si="39"/>
        <v>1</v>
      </c>
      <c r="S114" s="53">
        <v>0</v>
      </c>
      <c r="T114" s="53">
        <v>0</v>
      </c>
      <c r="U114" s="53">
        <v>0</v>
      </c>
      <c r="V114" s="44">
        <f t="shared" si="35"/>
        <v>1</v>
      </c>
      <c r="W114" s="44">
        <f t="shared" si="40"/>
        <v>0</v>
      </c>
    </row>
    <row r="115" spans="1:32" ht="15" thickBot="1" x14ac:dyDescent="0.35">
      <c r="B115" s="66"/>
      <c r="C115" s="17"/>
      <c r="D115" s="8"/>
      <c r="E115" s="8"/>
      <c r="F115" s="8"/>
      <c r="G115" s="8"/>
      <c r="H115" s="13"/>
      <c r="I115" s="68"/>
      <c r="K115" s="26" t="str">
        <f t="shared" ref="K115:K123" si="42">IF(AB115&lt;&gt;"Field","",IF(AC115="","?",IF(AF115&gt;1,"?","")))</f>
        <v/>
      </c>
      <c r="L115"/>
      <c r="M115"/>
      <c r="AB115" s="25" t="s">
        <v>73</v>
      </c>
      <c r="AE115" s="50" t="str">
        <f t="shared" ref="AE115:AE135" si="43">IF(AB115="Field",AC115&amp;AD115,"")</f>
        <v/>
      </c>
      <c r="AF115" s="50" t="str">
        <f>IF(AB115="Field",COUNTIF(AE:AE,AE115),"")</f>
        <v/>
      </c>
    </row>
    <row r="116" spans="1:32" ht="15" thickBot="1" x14ac:dyDescent="0.35">
      <c r="B116" s="66"/>
      <c r="C116" s="69"/>
      <c r="D116" s="70"/>
      <c r="E116" s="70"/>
      <c r="F116" s="70"/>
      <c r="G116" s="70"/>
      <c r="H116" s="71"/>
      <c r="I116" s="68"/>
      <c r="K116" s="26" t="str">
        <f t="shared" si="42"/>
        <v/>
      </c>
      <c r="AB116" s="25" t="s">
        <v>73</v>
      </c>
      <c r="AE116" s="50" t="str">
        <f t="shared" si="43"/>
        <v/>
      </c>
      <c r="AF116" s="50" t="str">
        <f>IF(AB116="Field",COUNTIF(AE:AE,AE116),"")</f>
        <v/>
      </c>
    </row>
    <row r="117" spans="1:32" x14ac:dyDescent="0.25">
      <c r="B117" s="66"/>
      <c r="C117" s="18"/>
      <c r="D117" s="5"/>
      <c r="E117" s="5"/>
      <c r="F117" s="5"/>
      <c r="G117" s="5"/>
      <c r="H117" s="6"/>
      <c r="I117" s="68"/>
      <c r="K117" s="26" t="str">
        <f t="shared" si="42"/>
        <v/>
      </c>
      <c r="AB117" s="25" t="s">
        <v>73</v>
      </c>
      <c r="AE117" s="50" t="str">
        <f t="shared" si="43"/>
        <v/>
      </c>
      <c r="AF117" s="50" t="str">
        <f>IF(AB117="Field",COUNTIF(AE:AE,AE117),"")</f>
        <v/>
      </c>
    </row>
    <row r="118" spans="1:32" ht="24.6" x14ac:dyDescent="0.4">
      <c r="B118" s="66"/>
      <c r="C118" s="7"/>
      <c r="D118" s="120" t="s">
        <v>944</v>
      </c>
      <c r="E118" s="120"/>
      <c r="F118" s="23"/>
      <c r="G118" s="23"/>
      <c r="H118" s="9"/>
      <c r="I118" s="68"/>
      <c r="K118" s="26" t="str">
        <f t="shared" si="42"/>
        <v/>
      </c>
      <c r="AB118" s="25" t="s">
        <v>75</v>
      </c>
      <c r="AE118" s="50" t="str">
        <f t="shared" si="43"/>
        <v/>
      </c>
      <c r="AF118" s="50" t="str">
        <f>IF(AB118="Field",COUNTIF(AE:AE,AE118),"")</f>
        <v/>
      </c>
    </row>
    <row r="119" spans="1:32" ht="14.4" x14ac:dyDescent="0.3">
      <c r="B119" s="66"/>
      <c r="C119" s="7"/>
      <c r="D119" s="114" t="s">
        <v>943</v>
      </c>
      <c r="E119" s="114"/>
      <c r="F119" s="114"/>
      <c r="G119" s="114"/>
      <c r="H119" s="9"/>
      <c r="I119" s="68"/>
      <c r="K119" s="26" t="str">
        <f t="shared" si="42"/>
        <v/>
      </c>
      <c r="AB119" s="25" t="s">
        <v>73</v>
      </c>
      <c r="AE119" s="50" t="str">
        <f t="shared" si="43"/>
        <v/>
      </c>
      <c r="AF119" s="50" t="str">
        <f>IF(AB119="Field",COUNTIF(AE:AE,AE119),"")</f>
        <v/>
      </c>
    </row>
    <row r="120" spans="1:32" ht="14.4" x14ac:dyDescent="0.3">
      <c r="B120" s="66"/>
      <c r="C120" s="7"/>
      <c r="D120" s="108"/>
      <c r="E120" s="108"/>
      <c r="F120" s="108"/>
      <c r="G120" s="108"/>
      <c r="H120" s="9"/>
      <c r="I120" s="68"/>
    </row>
    <row r="121" spans="1:32" ht="14.4" customHeight="1" x14ac:dyDescent="0.3">
      <c r="A121" s="12"/>
      <c r="B121" s="66"/>
      <c r="C121" s="7"/>
      <c r="D121" s="115" t="s">
        <v>945</v>
      </c>
      <c r="E121" s="115"/>
      <c r="F121" s="107"/>
      <c r="G121" s="107"/>
      <c r="H121" s="9"/>
      <c r="I121" s="68"/>
      <c r="K121" s="26" t="str">
        <f t="shared" si="42"/>
        <v/>
      </c>
      <c r="O121" s="44"/>
      <c r="AB121" s="25" t="s">
        <v>74</v>
      </c>
      <c r="AE121" s="50" t="str">
        <f t="shared" si="43"/>
        <v/>
      </c>
      <c r="AF121" s="50" t="str">
        <f t="shared" ref="AF121:AF152" si="44">IF(AB121="Field",COUNTIF(AE:AE,AE121),"")</f>
        <v/>
      </c>
    </row>
    <row r="122" spans="1:32" ht="14.4" x14ac:dyDescent="0.3">
      <c r="A122" s="12"/>
      <c r="B122" s="66"/>
      <c r="C122" s="7"/>
      <c r="D122" s="105" t="s">
        <v>43</v>
      </c>
      <c r="E122" s="123" t="s">
        <v>39</v>
      </c>
      <c r="F122" s="123"/>
      <c r="G122" s="123"/>
      <c r="H122" s="9"/>
      <c r="I122" s="68"/>
      <c r="K122" s="26" t="str">
        <f t="shared" si="42"/>
        <v/>
      </c>
      <c r="O122" s="44"/>
      <c r="AB122" s="25" t="s">
        <v>71</v>
      </c>
      <c r="AC122" s="40" t="s">
        <v>66</v>
      </c>
      <c r="AD122" s="40">
        <v>1</v>
      </c>
      <c r="AE122" s="50" t="str">
        <f t="shared" si="43"/>
        <v>HorizontalPriority1</v>
      </c>
      <c r="AF122" s="50">
        <f t="shared" si="44"/>
        <v>1</v>
      </c>
    </row>
    <row r="123" spans="1:32" ht="14.4" x14ac:dyDescent="0.3">
      <c r="A123" s="12"/>
      <c r="B123" s="66"/>
      <c r="C123" s="7"/>
      <c r="D123" s="105" t="s">
        <v>43</v>
      </c>
      <c r="E123" s="123" t="s">
        <v>40</v>
      </c>
      <c r="F123" s="123"/>
      <c r="G123" s="123"/>
      <c r="H123" s="9"/>
      <c r="I123" s="68"/>
      <c r="K123" s="26" t="str">
        <f t="shared" si="42"/>
        <v/>
      </c>
      <c r="O123" s="44"/>
      <c r="AB123" s="25" t="s">
        <v>71</v>
      </c>
      <c r="AC123" s="40" t="s">
        <v>66</v>
      </c>
      <c r="AD123" s="40">
        <v>2</v>
      </c>
      <c r="AE123" s="50" t="str">
        <f t="shared" si="43"/>
        <v>HorizontalPriority2</v>
      </c>
      <c r="AF123" s="50">
        <f t="shared" si="44"/>
        <v>1</v>
      </c>
    </row>
    <row r="124" spans="1:32" ht="14.4" x14ac:dyDescent="0.3">
      <c r="A124" s="12"/>
      <c r="B124" s="66"/>
      <c r="C124" s="7"/>
      <c r="D124" s="105" t="s">
        <v>43</v>
      </c>
      <c r="E124" s="123" t="s">
        <v>41</v>
      </c>
      <c r="F124" s="123"/>
      <c r="G124" s="123"/>
      <c r="H124" s="9"/>
      <c r="I124" s="68"/>
      <c r="K124" s="26" t="str">
        <f t="shared" ref="K124:K149" si="45">IF(AB124&lt;&gt;"Field","",IF(AC124="","?",IF(AF124&gt;1,"?","")))</f>
        <v/>
      </c>
      <c r="O124" s="44"/>
      <c r="Q124" s="47">
        <v>1</v>
      </c>
      <c r="R124" s="47">
        <v>0</v>
      </c>
      <c r="AB124" s="25" t="s">
        <v>71</v>
      </c>
      <c r="AC124" s="40" t="s">
        <v>66</v>
      </c>
      <c r="AD124" s="40">
        <v>3</v>
      </c>
      <c r="AE124" s="50" t="str">
        <f t="shared" si="43"/>
        <v>HorizontalPriority3</v>
      </c>
      <c r="AF124" s="50">
        <f t="shared" si="44"/>
        <v>1</v>
      </c>
    </row>
    <row r="125" spans="1:32" ht="14.4" x14ac:dyDescent="0.3">
      <c r="A125" s="12"/>
      <c r="B125" s="66"/>
      <c r="C125" s="7"/>
      <c r="D125" s="105" t="s">
        <v>43</v>
      </c>
      <c r="E125" s="123" t="s">
        <v>42</v>
      </c>
      <c r="F125" s="123"/>
      <c r="G125" s="123"/>
      <c r="H125" s="9"/>
      <c r="I125" s="68"/>
      <c r="K125" s="26" t="str">
        <f t="shared" si="45"/>
        <v/>
      </c>
      <c r="O125" s="44"/>
      <c r="Q125" s="44" t="s">
        <v>44</v>
      </c>
      <c r="R125" s="44" t="s">
        <v>45</v>
      </c>
      <c r="S125" s="44" t="s">
        <v>52</v>
      </c>
      <c r="T125" s="44" t="s">
        <v>53</v>
      </c>
      <c r="U125" s="44" t="s">
        <v>50</v>
      </c>
      <c r="V125" s="44" t="s">
        <v>51</v>
      </c>
      <c r="AB125" s="25" t="s">
        <v>71</v>
      </c>
      <c r="AC125" s="40" t="s">
        <v>66</v>
      </c>
      <c r="AD125" s="40">
        <v>4</v>
      </c>
      <c r="AE125" s="50" t="str">
        <f t="shared" si="43"/>
        <v>HorizontalPriority4</v>
      </c>
      <c r="AF125" s="50">
        <f t="shared" si="44"/>
        <v>1</v>
      </c>
    </row>
    <row r="126" spans="1:32" s="62" customFormat="1" ht="14.4" x14ac:dyDescent="0.3">
      <c r="A126" s="14"/>
      <c r="B126" s="66"/>
      <c r="C126" s="7"/>
      <c r="D126" s="121" t="str">
        <f ca="1">IF(Q126=1,"At least "&amp;Q124&amp;" "&amp;IF(Q124=1,W126,X126)&amp;" to be selected.",IF(R126=0,"","Maximum "&amp;R124&amp;" "&amp;IF(R124=1,W126,X126)&amp;" to be selected."))</f>
        <v>At least 1 horizontal priority has to be selected.</v>
      </c>
      <c r="E126" s="121"/>
      <c r="F126" s="121"/>
      <c r="G126" s="121"/>
      <c r="H126" s="9"/>
      <c r="I126" s="68"/>
      <c r="J126" s="3"/>
      <c r="K126" s="26" t="str">
        <f t="shared" si="45"/>
        <v/>
      </c>
      <c r="L126" s="55"/>
      <c r="M126" s="55"/>
      <c r="N126" s="53">
        <f ca="1">O126</f>
        <v>1</v>
      </c>
      <c r="O126" s="48">
        <f ca="1">SUM(Q126:R126)</f>
        <v>1</v>
      </c>
      <c r="P126" s="39" t="s">
        <v>896</v>
      </c>
      <c r="Q126" s="48">
        <f ca="1">IF(S126&gt;=Q124,0,1)</f>
        <v>1</v>
      </c>
      <c r="R126" s="48">
        <f>IF(R124=0,0,IF(S126&gt;R124,1,0))</f>
        <v>0</v>
      </c>
      <c r="S126" s="49">
        <f ca="1">COUNTIF(INDIRECT("D" &amp;U126 &amp; ":D" &amp;V126,TRUE),"þ")</f>
        <v>0</v>
      </c>
      <c r="T126" s="39">
        <v>4</v>
      </c>
      <c r="U126" s="48">
        <f>ROW(U126)-T126</f>
        <v>122</v>
      </c>
      <c r="V126" s="48">
        <f>ROW(V125)</f>
        <v>125</v>
      </c>
      <c r="W126" s="39" t="s">
        <v>46</v>
      </c>
      <c r="X126" s="39" t="s">
        <v>47</v>
      </c>
      <c r="Y126" s="56"/>
      <c r="Z126" s="56"/>
      <c r="AA126" s="57"/>
      <c r="AB126" s="25" t="s">
        <v>72</v>
      </c>
      <c r="AC126" s="40"/>
      <c r="AD126" s="40"/>
      <c r="AE126" s="50" t="str">
        <f t="shared" si="43"/>
        <v/>
      </c>
      <c r="AF126" s="50" t="str">
        <f t="shared" si="44"/>
        <v/>
      </c>
    </row>
    <row r="127" spans="1:32" ht="14.4" x14ac:dyDescent="0.3">
      <c r="A127" s="12"/>
      <c r="B127" s="66"/>
      <c r="C127" s="7"/>
      <c r="H127" s="9"/>
      <c r="I127" s="68"/>
      <c r="K127" s="26" t="str">
        <f t="shared" si="45"/>
        <v/>
      </c>
      <c r="P127" s="43"/>
      <c r="AB127" s="25" t="s">
        <v>73</v>
      </c>
      <c r="AE127" s="50" t="str">
        <f t="shared" si="43"/>
        <v/>
      </c>
      <c r="AF127" s="50" t="str">
        <f t="shared" si="44"/>
        <v/>
      </c>
    </row>
    <row r="128" spans="1:32" ht="14.4" customHeight="1" x14ac:dyDescent="0.3">
      <c r="A128" s="12"/>
      <c r="B128" s="66"/>
      <c r="C128" s="7"/>
      <c r="D128" s="115" t="s">
        <v>946</v>
      </c>
      <c r="E128" s="115"/>
      <c r="F128" s="107"/>
      <c r="G128" s="107"/>
      <c r="H128" s="9"/>
      <c r="I128" s="68"/>
      <c r="K128" s="26" t="str">
        <f t="shared" si="45"/>
        <v/>
      </c>
      <c r="O128" s="44"/>
      <c r="AB128" s="25" t="s">
        <v>74</v>
      </c>
      <c r="AE128" s="50" t="str">
        <f t="shared" ref="AE128" si="46">IF(AB128="Field",AC128&amp;AD128,"")</f>
        <v/>
      </c>
      <c r="AF128" s="50" t="str">
        <f t="shared" si="44"/>
        <v/>
      </c>
    </row>
    <row r="129" spans="1:32" ht="14.4" x14ac:dyDescent="0.3">
      <c r="A129" s="12"/>
      <c r="B129" s="66"/>
      <c r="C129" s="7"/>
      <c r="D129" s="105" t="s">
        <v>43</v>
      </c>
      <c r="E129" s="113" t="s">
        <v>948</v>
      </c>
      <c r="F129" s="113"/>
      <c r="G129" s="113"/>
      <c r="H129" s="9"/>
      <c r="I129" s="68"/>
      <c r="K129" s="26" t="str">
        <f t="shared" si="45"/>
        <v>?</v>
      </c>
      <c r="O129" s="44"/>
      <c r="AB129" s="25" t="s">
        <v>71</v>
      </c>
      <c r="AC129" s="40" t="s">
        <v>67</v>
      </c>
      <c r="AD129" s="40">
        <v>1</v>
      </c>
      <c r="AE129" s="50" t="str">
        <f t="shared" si="43"/>
        <v>SectorSpecificPriority1</v>
      </c>
      <c r="AF129" s="50">
        <f t="shared" si="44"/>
        <v>6</v>
      </c>
    </row>
    <row r="130" spans="1:32" ht="14.4" x14ac:dyDescent="0.3">
      <c r="A130" s="12"/>
      <c r="B130" s="66"/>
      <c r="C130" s="7"/>
      <c r="D130" s="105" t="s">
        <v>43</v>
      </c>
      <c r="E130" s="113" t="s">
        <v>949</v>
      </c>
      <c r="F130" s="113"/>
      <c r="G130" s="113"/>
      <c r="H130" s="9"/>
      <c r="I130" s="68"/>
      <c r="K130" s="26" t="str">
        <f t="shared" si="45"/>
        <v>?</v>
      </c>
      <c r="O130" s="44"/>
      <c r="AB130" s="25" t="s">
        <v>71</v>
      </c>
      <c r="AC130" s="40" t="s">
        <v>67</v>
      </c>
      <c r="AD130" s="40">
        <v>2</v>
      </c>
      <c r="AE130" s="50" t="str">
        <f t="shared" si="43"/>
        <v>SectorSpecificPriority2</v>
      </c>
      <c r="AF130" s="50">
        <f t="shared" si="44"/>
        <v>5</v>
      </c>
    </row>
    <row r="131" spans="1:32" ht="14.4" x14ac:dyDescent="0.3">
      <c r="A131" s="12"/>
      <c r="B131" s="66"/>
      <c r="C131" s="7"/>
      <c r="D131" s="105" t="s">
        <v>43</v>
      </c>
      <c r="E131" s="113" t="s">
        <v>950</v>
      </c>
      <c r="F131" s="113"/>
      <c r="G131" s="113"/>
      <c r="H131" s="9"/>
      <c r="I131" s="68"/>
      <c r="K131" s="26" t="str">
        <f t="shared" si="45"/>
        <v>?</v>
      </c>
      <c r="O131" s="44"/>
      <c r="Q131" s="47">
        <v>1</v>
      </c>
      <c r="R131" s="47">
        <v>0</v>
      </c>
      <c r="AB131" s="25" t="s">
        <v>71</v>
      </c>
      <c r="AC131" s="40" t="s">
        <v>67</v>
      </c>
      <c r="AD131" s="40">
        <v>3</v>
      </c>
      <c r="AE131" s="50" t="str">
        <f t="shared" si="43"/>
        <v>SectorSpecificPriority3</v>
      </c>
      <c r="AF131" s="50">
        <f t="shared" si="44"/>
        <v>2</v>
      </c>
    </row>
    <row r="132" spans="1:32" ht="14.4" x14ac:dyDescent="0.3">
      <c r="A132" s="12"/>
      <c r="B132" s="66"/>
      <c r="C132" s="7"/>
      <c r="D132" s="105" t="s">
        <v>43</v>
      </c>
      <c r="E132" s="113" t="s">
        <v>951</v>
      </c>
      <c r="F132" s="113"/>
      <c r="G132" s="113"/>
      <c r="H132" s="9"/>
      <c r="I132" s="68"/>
      <c r="K132" s="26" t="str">
        <f t="shared" si="45"/>
        <v>?</v>
      </c>
      <c r="O132" s="44"/>
      <c r="Q132" s="44" t="s">
        <v>44</v>
      </c>
      <c r="R132" s="44" t="s">
        <v>45</v>
      </c>
      <c r="S132" s="44" t="s">
        <v>52</v>
      </c>
      <c r="T132" s="44" t="s">
        <v>53</v>
      </c>
      <c r="U132" s="44" t="s">
        <v>50</v>
      </c>
      <c r="V132" s="44" t="s">
        <v>51</v>
      </c>
      <c r="AB132" s="25" t="s">
        <v>71</v>
      </c>
      <c r="AC132" s="40" t="s">
        <v>67</v>
      </c>
      <c r="AD132" s="40">
        <v>4</v>
      </c>
      <c r="AE132" s="50" t="str">
        <f t="shared" si="43"/>
        <v>SectorSpecificPriority4</v>
      </c>
      <c r="AF132" s="50">
        <f t="shared" si="44"/>
        <v>2</v>
      </c>
    </row>
    <row r="133" spans="1:32" ht="14.4" x14ac:dyDescent="0.3">
      <c r="A133" s="12"/>
      <c r="B133" s="66"/>
      <c r="C133" s="7"/>
      <c r="D133" s="121" t="str">
        <f ca="1">IF(Q133=1,"At least "&amp;Q131&amp;" "&amp;IF(Q131=1,W133,X133)&amp;" to be selected.",IF(R133=0,"","Maximum "&amp;R131&amp;" "&amp;IF(R131=1,W133,X133)&amp;" to be selected."))</f>
        <v>At least 1 sector specific priority has to be selected.</v>
      </c>
      <c r="E133" s="121"/>
      <c r="F133" s="121"/>
      <c r="G133" s="121"/>
      <c r="H133" s="9"/>
      <c r="I133" s="68"/>
      <c r="K133" s="26" t="str">
        <f t="shared" si="45"/>
        <v/>
      </c>
      <c r="N133" s="53">
        <f ca="1">O133</f>
        <v>1</v>
      </c>
      <c r="O133" s="48">
        <f ca="1">SUM(Q133:R133)</f>
        <v>1</v>
      </c>
      <c r="P133" s="39" t="s">
        <v>896</v>
      </c>
      <c r="Q133" s="48">
        <f ca="1">IF(S133&gt;=Q131,0,1)</f>
        <v>1</v>
      </c>
      <c r="R133" s="48">
        <f>IF(R131=0,0,IF(S133&gt;R131,1,0))</f>
        <v>0</v>
      </c>
      <c r="S133" s="49">
        <f ca="1">COUNTIF(INDIRECT("D" &amp;U133 &amp; ":D" &amp;V133,TRUE),"þ")</f>
        <v>0</v>
      </c>
      <c r="T133" s="39">
        <v>4</v>
      </c>
      <c r="U133" s="48">
        <f>ROW(U133)-T133</f>
        <v>129</v>
      </c>
      <c r="V133" s="48">
        <f>ROW(V132)</f>
        <v>132</v>
      </c>
      <c r="W133" s="39" t="s">
        <v>48</v>
      </c>
      <c r="X133" s="39" t="s">
        <v>49</v>
      </c>
      <c r="AB133" s="25" t="s">
        <v>72</v>
      </c>
      <c r="AE133" s="50" t="str">
        <f t="shared" si="43"/>
        <v/>
      </c>
      <c r="AF133" s="50" t="str">
        <f t="shared" si="44"/>
        <v/>
      </c>
    </row>
    <row r="134" spans="1:32" ht="14.4" x14ac:dyDescent="0.3">
      <c r="A134" s="12"/>
      <c r="B134" s="66"/>
      <c r="C134" s="7"/>
      <c r="H134" s="9"/>
      <c r="I134" s="68"/>
      <c r="K134" s="26" t="str">
        <f t="shared" si="45"/>
        <v/>
      </c>
      <c r="O134" s="44"/>
      <c r="AB134" s="25" t="s">
        <v>73</v>
      </c>
      <c r="AE134" s="50" t="str">
        <f t="shared" si="43"/>
        <v/>
      </c>
      <c r="AF134" s="50" t="str">
        <f t="shared" si="44"/>
        <v/>
      </c>
    </row>
    <row r="135" spans="1:32" ht="14.4" customHeight="1" x14ac:dyDescent="0.3">
      <c r="A135" s="12"/>
      <c r="B135" s="66"/>
      <c r="C135" s="7"/>
      <c r="D135" s="115" t="s">
        <v>947</v>
      </c>
      <c r="E135" s="115"/>
      <c r="F135" s="107"/>
      <c r="G135" s="107"/>
      <c r="H135" s="9"/>
      <c r="I135" s="68"/>
      <c r="K135" s="26" t="str">
        <f t="shared" ref="K135:K148" si="47">IF(AB135&lt;&gt;"Field","",IF(AC135="","?",IF(AF135&gt;1,"?","")))</f>
        <v/>
      </c>
      <c r="O135" s="44"/>
      <c r="AB135" s="25" t="s">
        <v>74</v>
      </c>
      <c r="AE135" s="50" t="str">
        <f t="shared" si="43"/>
        <v/>
      </c>
      <c r="AF135" s="50" t="str">
        <f t="shared" si="44"/>
        <v/>
      </c>
    </row>
    <row r="136" spans="1:32" ht="14.4" x14ac:dyDescent="0.3">
      <c r="A136" s="12"/>
      <c r="B136" s="66"/>
      <c r="C136" s="7"/>
      <c r="D136" s="105" t="s">
        <v>43</v>
      </c>
      <c r="E136" s="113" t="s">
        <v>952</v>
      </c>
      <c r="F136" s="113"/>
      <c r="G136" s="113"/>
      <c r="H136" s="9"/>
      <c r="I136" s="68"/>
      <c r="K136" s="26" t="str">
        <f t="shared" si="47"/>
        <v>?</v>
      </c>
      <c r="O136" s="44"/>
      <c r="AB136" s="25" t="s">
        <v>71</v>
      </c>
      <c r="AC136" s="40" t="s">
        <v>67</v>
      </c>
      <c r="AD136" s="40">
        <v>1</v>
      </c>
      <c r="AE136" s="50" t="str">
        <f t="shared" ref="AE136:AE148" si="48">IF(AB136="Field",AC136&amp;AD136,"")</f>
        <v>SectorSpecificPriority1</v>
      </c>
      <c r="AF136" s="50">
        <f t="shared" si="44"/>
        <v>6</v>
      </c>
    </row>
    <row r="137" spans="1:32" ht="14.4" x14ac:dyDescent="0.3">
      <c r="A137" s="12"/>
      <c r="B137" s="66"/>
      <c r="C137" s="7"/>
      <c r="D137" s="105" t="s">
        <v>43</v>
      </c>
      <c r="E137" s="113" t="s">
        <v>953</v>
      </c>
      <c r="F137" s="113"/>
      <c r="G137" s="113"/>
      <c r="H137" s="9"/>
      <c r="I137" s="68"/>
      <c r="K137" s="26" t="str">
        <f t="shared" si="47"/>
        <v>?</v>
      </c>
      <c r="O137" s="44"/>
      <c r="AB137" s="25" t="s">
        <v>71</v>
      </c>
      <c r="AC137" s="40" t="s">
        <v>67</v>
      </c>
      <c r="AD137" s="40">
        <v>2</v>
      </c>
      <c r="AE137" s="50" t="str">
        <f t="shared" si="48"/>
        <v>SectorSpecificPriority2</v>
      </c>
      <c r="AF137" s="50">
        <f t="shared" si="44"/>
        <v>5</v>
      </c>
    </row>
    <row r="138" spans="1:32" ht="14.4" x14ac:dyDescent="0.3">
      <c r="A138" s="12"/>
      <c r="B138" s="66"/>
      <c r="C138" s="7"/>
      <c r="D138" s="105" t="s">
        <v>43</v>
      </c>
      <c r="E138" s="113" t="s">
        <v>954</v>
      </c>
      <c r="F138" s="113"/>
      <c r="G138" s="113"/>
      <c r="H138" s="9"/>
      <c r="I138" s="68"/>
      <c r="K138" s="26" t="str">
        <f t="shared" ref="K138:K142" si="49">IF(AB138&lt;&gt;"Field","",IF(AC138="","?",IF(AF138&gt;1,"?","")))</f>
        <v>?</v>
      </c>
      <c r="O138" s="44"/>
      <c r="AB138" s="25" t="s">
        <v>71</v>
      </c>
      <c r="AC138" s="40" t="s">
        <v>67</v>
      </c>
      <c r="AD138" s="40">
        <v>1</v>
      </c>
      <c r="AE138" s="50" t="str">
        <f t="shared" ref="AE138:AE142" si="50">IF(AB138="Field",AC138&amp;AD138,"")</f>
        <v>SectorSpecificPriority1</v>
      </c>
      <c r="AF138" s="50">
        <f t="shared" si="44"/>
        <v>6</v>
      </c>
    </row>
    <row r="139" spans="1:32" ht="14.4" x14ac:dyDescent="0.3">
      <c r="A139" s="12"/>
      <c r="B139" s="66"/>
      <c r="C139" s="7"/>
      <c r="D139" s="105" t="s">
        <v>43</v>
      </c>
      <c r="E139" s="113" t="s">
        <v>955</v>
      </c>
      <c r="F139" s="113"/>
      <c r="G139" s="113"/>
      <c r="H139" s="9"/>
      <c r="I139" s="68"/>
      <c r="K139" s="26" t="str">
        <f t="shared" si="49"/>
        <v>?</v>
      </c>
      <c r="O139" s="44"/>
      <c r="AB139" s="25" t="s">
        <v>71</v>
      </c>
      <c r="AC139" s="40" t="s">
        <v>67</v>
      </c>
      <c r="AD139" s="40">
        <v>1</v>
      </c>
      <c r="AE139" s="50" t="str">
        <f t="shared" si="50"/>
        <v>SectorSpecificPriority1</v>
      </c>
      <c r="AF139" s="50">
        <f t="shared" si="44"/>
        <v>6</v>
      </c>
    </row>
    <row r="140" spans="1:32" ht="14.4" x14ac:dyDescent="0.3">
      <c r="A140" s="12"/>
      <c r="B140" s="66"/>
      <c r="C140" s="7"/>
      <c r="D140" s="105" t="s">
        <v>43</v>
      </c>
      <c r="E140" s="113" t="s">
        <v>956</v>
      </c>
      <c r="F140" s="113"/>
      <c r="G140" s="113"/>
      <c r="H140" s="9"/>
      <c r="I140" s="68"/>
      <c r="K140" s="26" t="str">
        <f t="shared" si="49"/>
        <v>?</v>
      </c>
      <c r="O140" s="44"/>
      <c r="AB140" s="25" t="s">
        <v>71</v>
      </c>
      <c r="AC140" s="40" t="s">
        <v>67</v>
      </c>
      <c r="AD140" s="40">
        <v>2</v>
      </c>
      <c r="AE140" s="50" t="str">
        <f t="shared" si="50"/>
        <v>SectorSpecificPriority2</v>
      </c>
      <c r="AF140" s="50">
        <f t="shared" si="44"/>
        <v>5</v>
      </c>
    </row>
    <row r="141" spans="1:32" ht="14.4" x14ac:dyDescent="0.3">
      <c r="A141" s="12"/>
      <c r="B141" s="66"/>
      <c r="C141" s="7"/>
      <c r="D141" s="105" t="s">
        <v>43</v>
      </c>
      <c r="E141" s="113" t="s">
        <v>957</v>
      </c>
      <c r="F141" s="113"/>
      <c r="G141" s="113"/>
      <c r="H141" s="9"/>
      <c r="I141" s="68"/>
      <c r="K141" s="26" t="str">
        <f t="shared" ref="K141" si="51">IF(AB141&lt;&gt;"Field","",IF(AC141="","?",IF(AF141&gt;1,"?","")))</f>
        <v>?</v>
      </c>
      <c r="O141" s="44"/>
      <c r="AB141" s="25" t="s">
        <v>71</v>
      </c>
      <c r="AC141" s="40" t="s">
        <v>67</v>
      </c>
      <c r="AD141" s="40">
        <v>1</v>
      </c>
      <c r="AE141" s="50" t="str">
        <f t="shared" ref="AE141" si="52">IF(AB141="Field",AC141&amp;AD141,"")</f>
        <v>SectorSpecificPriority1</v>
      </c>
      <c r="AF141" s="50">
        <f t="shared" si="44"/>
        <v>6</v>
      </c>
    </row>
    <row r="142" spans="1:32" ht="14.4" x14ac:dyDescent="0.3">
      <c r="A142" s="12"/>
      <c r="B142" s="66"/>
      <c r="C142" s="7"/>
      <c r="D142" s="105" t="s">
        <v>43</v>
      </c>
      <c r="E142" s="113" t="s">
        <v>958</v>
      </c>
      <c r="F142" s="113"/>
      <c r="G142" s="113"/>
      <c r="H142" s="9"/>
      <c r="I142" s="68"/>
      <c r="K142" s="26" t="str">
        <f t="shared" si="49"/>
        <v>?</v>
      </c>
      <c r="O142" s="44"/>
      <c r="AB142" s="25" t="s">
        <v>71</v>
      </c>
      <c r="AC142" s="40" t="s">
        <v>67</v>
      </c>
      <c r="AD142" s="40">
        <v>2</v>
      </c>
      <c r="AE142" s="50" t="str">
        <f t="shared" si="50"/>
        <v>SectorSpecificPriority2</v>
      </c>
      <c r="AF142" s="50">
        <f t="shared" si="44"/>
        <v>5</v>
      </c>
    </row>
    <row r="143" spans="1:32" ht="14.4" x14ac:dyDescent="0.3">
      <c r="A143" s="12"/>
      <c r="B143" s="66"/>
      <c r="C143" s="7"/>
      <c r="D143" s="105" t="s">
        <v>43</v>
      </c>
      <c r="E143" s="113" t="s">
        <v>959</v>
      </c>
      <c r="F143" s="113"/>
      <c r="G143" s="113"/>
      <c r="H143" s="9"/>
      <c r="I143" s="68"/>
      <c r="K143" s="26" t="str">
        <f t="shared" ref="K143:K144" si="53">IF(AB143&lt;&gt;"Field","",IF(AC143="","?",IF(AF143&gt;1,"?","")))</f>
        <v>?</v>
      </c>
      <c r="O143" s="44"/>
      <c r="AB143" s="25" t="s">
        <v>71</v>
      </c>
      <c r="AC143" s="40" t="s">
        <v>67</v>
      </c>
      <c r="AD143" s="40">
        <v>1</v>
      </c>
      <c r="AE143" s="50" t="str">
        <f t="shared" ref="AE143:AE144" si="54">IF(AB143="Field",AC143&amp;AD143,"")</f>
        <v>SectorSpecificPriority1</v>
      </c>
      <c r="AF143" s="50">
        <f t="shared" si="44"/>
        <v>6</v>
      </c>
    </row>
    <row r="144" spans="1:32" ht="14.4" x14ac:dyDescent="0.3">
      <c r="A144" s="12"/>
      <c r="B144" s="66"/>
      <c r="C144" s="7"/>
      <c r="D144" s="105" t="s">
        <v>43</v>
      </c>
      <c r="E144" s="113" t="s">
        <v>960</v>
      </c>
      <c r="F144" s="113"/>
      <c r="G144" s="113"/>
      <c r="H144" s="9"/>
      <c r="I144" s="68"/>
      <c r="K144" s="26" t="str">
        <f t="shared" si="53"/>
        <v>?</v>
      </c>
      <c r="O144" s="44"/>
      <c r="AB144" s="25" t="s">
        <v>71</v>
      </c>
      <c r="AC144" s="40" t="s">
        <v>67</v>
      </c>
      <c r="AD144" s="40">
        <v>2</v>
      </c>
      <c r="AE144" s="50" t="str">
        <f t="shared" si="54"/>
        <v>SectorSpecificPriority2</v>
      </c>
      <c r="AF144" s="50">
        <f t="shared" si="44"/>
        <v>5</v>
      </c>
    </row>
    <row r="145" spans="1:32" ht="14.4" x14ac:dyDescent="0.3">
      <c r="A145" s="12"/>
      <c r="B145" s="66"/>
      <c r="C145" s="7"/>
      <c r="D145" s="105" t="s">
        <v>43</v>
      </c>
      <c r="E145" s="113" t="s">
        <v>961</v>
      </c>
      <c r="F145" s="113"/>
      <c r="G145" s="113"/>
      <c r="H145" s="9"/>
      <c r="I145" s="68"/>
      <c r="K145" s="26" t="str">
        <f t="shared" si="47"/>
        <v>?</v>
      </c>
      <c r="O145" s="44"/>
      <c r="Q145" s="47">
        <v>1</v>
      </c>
      <c r="R145" s="47">
        <v>0</v>
      </c>
      <c r="AB145" s="25" t="s">
        <v>71</v>
      </c>
      <c r="AC145" s="40" t="s">
        <v>67</v>
      </c>
      <c r="AD145" s="40">
        <v>3</v>
      </c>
      <c r="AE145" s="50" t="str">
        <f t="shared" si="48"/>
        <v>SectorSpecificPriority3</v>
      </c>
      <c r="AF145" s="50">
        <f t="shared" si="44"/>
        <v>2</v>
      </c>
    </row>
    <row r="146" spans="1:32" ht="14.4" x14ac:dyDescent="0.3">
      <c r="A146" s="12"/>
      <c r="B146" s="66"/>
      <c r="C146" s="7"/>
      <c r="D146" s="105" t="s">
        <v>43</v>
      </c>
      <c r="E146" s="113" t="s">
        <v>962</v>
      </c>
      <c r="F146" s="113"/>
      <c r="G146" s="113"/>
      <c r="H146" s="9"/>
      <c r="I146" s="68"/>
      <c r="K146" s="26" t="str">
        <f t="shared" si="47"/>
        <v>?</v>
      </c>
      <c r="O146" s="44"/>
      <c r="Q146" s="44" t="s">
        <v>44</v>
      </c>
      <c r="R146" s="44" t="s">
        <v>45</v>
      </c>
      <c r="S146" s="44" t="s">
        <v>52</v>
      </c>
      <c r="T146" s="44" t="s">
        <v>53</v>
      </c>
      <c r="U146" s="44" t="s">
        <v>50</v>
      </c>
      <c r="V146" s="44" t="s">
        <v>51</v>
      </c>
      <c r="AB146" s="25" t="s">
        <v>71</v>
      </c>
      <c r="AC146" s="40" t="s">
        <v>67</v>
      </c>
      <c r="AD146" s="40">
        <v>4</v>
      </c>
      <c r="AE146" s="50" t="str">
        <f t="shared" si="48"/>
        <v>SectorSpecificPriority4</v>
      </c>
      <c r="AF146" s="50">
        <f t="shared" si="44"/>
        <v>2</v>
      </c>
    </row>
    <row r="147" spans="1:32" ht="14.4" x14ac:dyDescent="0.3">
      <c r="A147" s="12"/>
      <c r="B147" s="66"/>
      <c r="C147" s="7"/>
      <c r="D147" s="121" t="str">
        <f ca="1">IF(Q147=1,"At least "&amp;Q145&amp;" "&amp;IF(Q145=1,W147,X147)&amp;" to be selected.",IF(R147=0,"","Maximum "&amp;R145&amp;" "&amp;IF(R145=1,W147,X147)&amp;" to be selected."))</f>
        <v>At least 1 youth goal has to be selected.</v>
      </c>
      <c r="E147" s="121"/>
      <c r="F147" s="121"/>
      <c r="G147" s="121"/>
      <c r="H147" s="9"/>
      <c r="I147" s="68"/>
      <c r="K147" s="26" t="str">
        <f t="shared" si="47"/>
        <v/>
      </c>
      <c r="N147" s="106">
        <f ca="1">O147</f>
        <v>1</v>
      </c>
      <c r="O147" s="48">
        <f ca="1">SUM(Q147:R147)</f>
        <v>1</v>
      </c>
      <c r="P147" s="39" t="s">
        <v>896</v>
      </c>
      <c r="Q147" s="48">
        <f ca="1">IF(S147&gt;=Q145,0,1)</f>
        <v>1</v>
      </c>
      <c r="R147" s="48">
        <f>IF(R145=0,0,IF(S147&gt;R145,1,0))</f>
        <v>0</v>
      </c>
      <c r="S147" s="49">
        <f ca="1">COUNTIF(INDIRECT("D" &amp;U147 &amp; ":D" &amp;V147,TRUE),"þ")</f>
        <v>0</v>
      </c>
      <c r="T147" s="39">
        <v>11</v>
      </c>
      <c r="U147" s="48">
        <f>ROW(U147)-T147</f>
        <v>136</v>
      </c>
      <c r="V147" s="48">
        <f>ROW(V146)</f>
        <v>146</v>
      </c>
      <c r="W147" s="39" t="s">
        <v>963</v>
      </c>
      <c r="X147" s="39" t="s">
        <v>964</v>
      </c>
      <c r="AB147" s="25" t="s">
        <v>72</v>
      </c>
      <c r="AE147" s="50" t="str">
        <f t="shared" si="48"/>
        <v/>
      </c>
      <c r="AF147" s="50" t="str">
        <f t="shared" si="44"/>
        <v/>
      </c>
    </row>
    <row r="148" spans="1:32" ht="14.4" x14ac:dyDescent="0.3">
      <c r="A148" s="12"/>
      <c r="B148" s="66"/>
      <c r="C148" s="7"/>
      <c r="H148" s="9"/>
      <c r="I148" s="68"/>
      <c r="K148" s="26" t="str">
        <f t="shared" si="47"/>
        <v/>
      </c>
      <c r="O148" s="44"/>
      <c r="AB148" s="25" t="s">
        <v>73</v>
      </c>
      <c r="AE148" s="50" t="str">
        <f t="shared" si="48"/>
        <v/>
      </c>
      <c r="AF148" s="50" t="str">
        <f t="shared" si="44"/>
        <v/>
      </c>
    </row>
    <row r="149" spans="1:32" ht="15" thickBot="1" x14ac:dyDescent="0.35">
      <c r="B149" s="66"/>
      <c r="C149" s="17"/>
      <c r="D149" s="8"/>
      <c r="E149" s="8"/>
      <c r="F149" s="8"/>
      <c r="G149" s="8"/>
      <c r="H149" s="13"/>
      <c r="I149" s="68"/>
      <c r="K149" s="26" t="str">
        <f t="shared" si="45"/>
        <v/>
      </c>
      <c r="L149"/>
      <c r="M149"/>
      <c r="AB149" s="25" t="s">
        <v>73</v>
      </c>
      <c r="AE149" s="50" t="str">
        <f t="shared" ref="AE149" si="55">IF(AB149="Field",AC149&amp;AD149,"")</f>
        <v/>
      </c>
      <c r="AF149" s="50" t="str">
        <f t="shared" si="44"/>
        <v/>
      </c>
    </row>
    <row r="150" spans="1:32" ht="15" thickBot="1" x14ac:dyDescent="0.35">
      <c r="B150" s="74"/>
      <c r="C150" s="75"/>
      <c r="D150" s="76"/>
      <c r="E150" s="76"/>
      <c r="F150" s="76"/>
      <c r="G150" s="76"/>
      <c r="H150" s="77"/>
      <c r="I150" s="78"/>
      <c r="K150" s="26" t="str">
        <f t="shared" ref="K150:K152" si="56">IF(AB150&lt;&gt;"Field","",IF(AC150="","?",IF(AF150&gt;1,"?","")))</f>
        <v/>
      </c>
      <c r="AB150" s="25" t="s">
        <v>73</v>
      </c>
      <c r="AE150" s="50" t="str">
        <f t="shared" ref="AE150:AE152" si="57">IF(AB150="Field",AC150&amp;AD150,"")</f>
        <v/>
      </c>
      <c r="AF150" s="50" t="str">
        <f t="shared" si="44"/>
        <v/>
      </c>
    </row>
    <row r="151" spans="1:32" ht="14.4" thickTop="1" x14ac:dyDescent="0.25">
      <c r="K151" s="26" t="str">
        <f t="shared" si="56"/>
        <v/>
      </c>
      <c r="AB151" s="25" t="s">
        <v>73</v>
      </c>
      <c r="AE151" s="50" t="str">
        <f t="shared" si="57"/>
        <v/>
      </c>
      <c r="AF151" s="50" t="str">
        <f t="shared" si="44"/>
        <v/>
      </c>
    </row>
    <row r="152" spans="1:32" x14ac:dyDescent="0.3">
      <c r="A152" s="126" t="s">
        <v>907</v>
      </c>
      <c r="B152" s="126"/>
      <c r="C152" s="126"/>
      <c r="D152" s="126"/>
      <c r="E152" s="126"/>
      <c r="F152" s="126"/>
      <c r="G152" s="126"/>
      <c r="H152" s="126"/>
      <c r="I152" s="126"/>
      <c r="J152" s="126"/>
      <c r="K152" s="26" t="str">
        <f t="shared" si="56"/>
        <v/>
      </c>
      <c r="AB152" s="25" t="s">
        <v>73</v>
      </c>
      <c r="AE152" s="50" t="str">
        <f t="shared" si="57"/>
        <v/>
      </c>
      <c r="AF152" s="50" t="str">
        <f t="shared" si="44"/>
        <v/>
      </c>
    </row>
    <row r="153" spans="1:32" s="80" customFormat="1" ht="69" hidden="1" x14ac:dyDescent="0.25">
      <c r="A153" s="81" t="s">
        <v>54</v>
      </c>
      <c r="B153" s="125" t="s">
        <v>907</v>
      </c>
      <c r="C153" s="125"/>
      <c r="D153" s="125"/>
      <c r="E153" s="125"/>
      <c r="F153" s="125"/>
      <c r="G153" s="125"/>
      <c r="H153" s="125"/>
      <c r="I153" s="125"/>
      <c r="J153" s="2"/>
      <c r="K153" s="26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79"/>
      <c r="AC153" s="79"/>
      <c r="AD153" s="79"/>
    </row>
    <row r="154" spans="1:32" x14ac:dyDescent="0.25"/>
    <row r="155" spans="1:32" x14ac:dyDescent="0.25"/>
    <row r="156" spans="1:32" x14ac:dyDescent="0.25"/>
    <row r="157" spans="1:32" x14ac:dyDescent="0.25"/>
    <row r="158" spans="1:32" x14ac:dyDescent="0.25"/>
    <row r="159" spans="1:32" x14ac:dyDescent="0.25"/>
    <row r="160" spans="1:32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</sheetData>
  <sheetProtection algorithmName="SHA-512" hashValue="4BOISB+O1h/r62xoIvG2vi/JteQd9hTn0My7UGWAT5mCtZzXLxKl6uQc4SZdwJKpyEnjR9mgalVq7nWVl2EdtQ==" saltValue="5IJ1k6L2uYMVNhh4fHuHnQ==" spinCount="100000" sheet="1" objects="1" scenarios="1"/>
  <mergeCells count="79">
    <mergeCell ref="B153:I153"/>
    <mergeCell ref="A152:J152"/>
    <mergeCell ref="E132:G132"/>
    <mergeCell ref="D4:F4"/>
    <mergeCell ref="D14:E14"/>
    <mergeCell ref="D118:E118"/>
    <mergeCell ref="D126:G126"/>
    <mergeCell ref="E124:G124"/>
    <mergeCell ref="E123:G123"/>
    <mergeCell ref="D28:E28"/>
    <mergeCell ref="D29:G29"/>
    <mergeCell ref="D7:G7"/>
    <mergeCell ref="D63:G63"/>
    <mergeCell ref="U29:W29"/>
    <mergeCell ref="D30:E30"/>
    <mergeCell ref="D31:G31"/>
    <mergeCell ref="U31:W31"/>
    <mergeCell ref="D9:E9"/>
    <mergeCell ref="D10:G10"/>
    <mergeCell ref="U10:W10"/>
    <mergeCell ref="D26:E26"/>
    <mergeCell ref="D19:E19"/>
    <mergeCell ref="D20:G20"/>
    <mergeCell ref="U20:W20"/>
    <mergeCell ref="D35:G35"/>
    <mergeCell ref="U35:W35"/>
    <mergeCell ref="D44:G44"/>
    <mergeCell ref="U44:W44"/>
    <mergeCell ref="D59:E59"/>
    <mergeCell ref="E145:G145"/>
    <mergeCell ref="E146:G146"/>
    <mergeCell ref="D147:G147"/>
    <mergeCell ref="E138:G138"/>
    <mergeCell ref="E142:G142"/>
    <mergeCell ref="E143:G143"/>
    <mergeCell ref="E144:G144"/>
    <mergeCell ref="E139:G139"/>
    <mergeCell ref="E140:G140"/>
    <mergeCell ref="D54:E54"/>
    <mergeCell ref="D55:G55"/>
    <mergeCell ref="U55:W55"/>
    <mergeCell ref="E130:G130"/>
    <mergeCell ref="E131:G131"/>
    <mergeCell ref="D60:G60"/>
    <mergeCell ref="D62:E62"/>
    <mergeCell ref="E125:G125"/>
    <mergeCell ref="E122:G122"/>
    <mergeCell ref="E129:G129"/>
    <mergeCell ref="U63:W63"/>
    <mergeCell ref="D50:E50"/>
    <mergeCell ref="D51:G51"/>
    <mergeCell ref="U51:W51"/>
    <mergeCell ref="D52:E52"/>
    <mergeCell ref="D53:G53"/>
    <mergeCell ref="U53:W53"/>
    <mergeCell ref="D27:E27"/>
    <mergeCell ref="D49:E49"/>
    <mergeCell ref="D21:E21"/>
    <mergeCell ref="D22:G22"/>
    <mergeCell ref="U22:W22"/>
    <mergeCell ref="D48:E48"/>
    <mergeCell ref="D32:E32"/>
    <mergeCell ref="D36:E36"/>
    <mergeCell ref="D37:G37"/>
    <mergeCell ref="U37:W37"/>
    <mergeCell ref="D38:E38"/>
    <mergeCell ref="D39:G39"/>
    <mergeCell ref="U39:W39"/>
    <mergeCell ref="D42:G42"/>
    <mergeCell ref="U42:W42"/>
    <mergeCell ref="D34:E34"/>
    <mergeCell ref="E141:G141"/>
    <mergeCell ref="D119:G119"/>
    <mergeCell ref="D128:E128"/>
    <mergeCell ref="D121:E121"/>
    <mergeCell ref="D135:E135"/>
    <mergeCell ref="E136:G136"/>
    <mergeCell ref="E137:G137"/>
    <mergeCell ref="D133:G133"/>
  </mergeCells>
  <conditionalFormatting sqref="Q4">
    <cfRule type="expression" dxfId="165" priority="350">
      <formula>$O4&gt;0</formula>
    </cfRule>
  </conditionalFormatting>
  <conditionalFormatting sqref="G4">
    <cfRule type="expression" dxfId="164" priority="347">
      <formula>P2&gt;0</formula>
    </cfRule>
  </conditionalFormatting>
  <conditionalFormatting sqref="D17:G17">
    <cfRule type="expression" dxfId="163" priority="343">
      <formula>AND($C17&gt;NbrOrgs,$P17=1)</formula>
    </cfRule>
  </conditionalFormatting>
  <conditionalFormatting sqref="C17:C18">
    <cfRule type="expression" dxfId="162" priority="342">
      <formula>AND($C17&gt;NbrOrgs,$P17=1)</formula>
    </cfRule>
  </conditionalFormatting>
  <conditionalFormatting sqref="D17">
    <cfRule type="expression" dxfId="161" priority="345">
      <formula>$P17+T17&gt;0</formula>
    </cfRule>
  </conditionalFormatting>
  <conditionalFormatting sqref="E17:G17">
    <cfRule type="expression" dxfId="160" priority="341">
      <formula>AND($W17=1,Q17&gt;0)</formula>
    </cfRule>
  </conditionalFormatting>
  <conditionalFormatting sqref="H17:H18">
    <cfRule type="expression" dxfId="159" priority="340">
      <formula>H17="a"</formula>
    </cfRule>
  </conditionalFormatting>
  <conditionalFormatting sqref="C122:H127 F121:H121 C119:D120 H119:H120 C121 F128:H128">
    <cfRule type="expression" dxfId="158" priority="289" stopIfTrue="1">
      <formula>$L1048400="H"</formula>
    </cfRule>
  </conditionalFormatting>
  <conditionalFormatting sqref="C12:H12">
    <cfRule type="expression" dxfId="157" priority="352" stopIfTrue="1">
      <formula>$L1048327="H"</formula>
    </cfRule>
  </conditionalFormatting>
  <conditionalFormatting sqref="C150:H150">
    <cfRule type="expression" dxfId="156" priority="354" stopIfTrue="1">
      <formula>#REF!="H"</formula>
    </cfRule>
  </conditionalFormatting>
  <conditionalFormatting sqref="C13:H15">
    <cfRule type="expression" dxfId="155" priority="359" stopIfTrue="1">
      <formula>$L1048337="H"</formula>
    </cfRule>
  </conditionalFormatting>
  <conditionalFormatting sqref="O16">
    <cfRule type="expression" dxfId="154" priority="360">
      <formula>#REF!&gt;0</formula>
    </cfRule>
  </conditionalFormatting>
  <conditionalFormatting sqref="C11:H11">
    <cfRule type="expression" dxfId="153" priority="364" stopIfTrue="1">
      <formula>$L1048327="H"</formula>
    </cfRule>
  </conditionalFormatting>
  <conditionalFormatting sqref="C8 H7:H8">
    <cfRule type="expression" dxfId="152" priority="366" stopIfTrue="1">
      <formula>$L1048327="H"</formula>
    </cfRule>
  </conditionalFormatting>
  <conditionalFormatting sqref="C7:D7">
    <cfRule type="expression" dxfId="151" priority="367" stopIfTrue="1">
      <formula>$L1048327="H"</formula>
    </cfRule>
  </conditionalFormatting>
  <conditionalFormatting sqref="C5:H6">
    <cfRule type="expression" dxfId="150" priority="368" stopIfTrue="1">
      <formula>$L1048326="H"</formula>
    </cfRule>
  </conditionalFormatting>
  <conditionalFormatting sqref="G9">
    <cfRule type="expression" dxfId="149" priority="278">
      <formula>$O10&gt;0</formula>
    </cfRule>
  </conditionalFormatting>
  <conditionalFormatting sqref="C9:H10">
    <cfRule type="expression" dxfId="148" priority="277" stopIfTrue="1">
      <formula>$L1048387="H"</formula>
    </cfRule>
  </conditionalFormatting>
  <conditionalFormatting sqref="C24:H24">
    <cfRule type="expression" dxfId="147" priority="274" stopIfTrue="1">
      <formula>$L1048334="H"</formula>
    </cfRule>
  </conditionalFormatting>
  <conditionalFormatting sqref="C25:H25">
    <cfRule type="expression" dxfId="146" priority="275" stopIfTrue="1">
      <formula>$L1048344="H"</formula>
    </cfRule>
  </conditionalFormatting>
  <conditionalFormatting sqref="C23:H23">
    <cfRule type="expression" dxfId="145" priority="276" stopIfTrue="1">
      <formula>$L1048334="H"</formula>
    </cfRule>
  </conditionalFormatting>
  <conditionalFormatting sqref="C26:H26">
    <cfRule type="expression" dxfId="144" priority="273" stopIfTrue="1">
      <formula>$L1048395="H"</formula>
    </cfRule>
  </conditionalFormatting>
  <conditionalFormatting sqref="C16:H17 C18 H18">
    <cfRule type="expression" dxfId="143" priority="369" stopIfTrue="1">
      <formula>$L1048345="H"</formula>
    </cfRule>
  </conditionalFormatting>
  <conditionalFormatting sqref="G19">
    <cfRule type="expression" dxfId="142" priority="272">
      <formula>$O20&gt;0</formula>
    </cfRule>
  </conditionalFormatting>
  <conditionalFormatting sqref="C19:H20">
    <cfRule type="expression" dxfId="141" priority="271" stopIfTrue="1">
      <formula>$L1048397="H"</formula>
    </cfRule>
  </conditionalFormatting>
  <conditionalFormatting sqref="C27:D27 F27:H27 F49:H49">
    <cfRule type="expression" dxfId="140" priority="405" stopIfTrue="1">
      <formula>$L1048395="H"</formula>
    </cfRule>
  </conditionalFormatting>
  <conditionalFormatting sqref="G28">
    <cfRule type="expression" dxfId="139" priority="269">
      <formula>$O29&gt;0</formula>
    </cfRule>
  </conditionalFormatting>
  <conditionalFormatting sqref="C28:H29">
    <cfRule type="expression" dxfId="138" priority="268" stopIfTrue="1">
      <formula>$L1048404="H"</formula>
    </cfRule>
  </conditionalFormatting>
  <conditionalFormatting sqref="G30">
    <cfRule type="expression" dxfId="137" priority="267">
      <formula>$O31&gt;0</formula>
    </cfRule>
  </conditionalFormatting>
  <conditionalFormatting sqref="C30:H31">
    <cfRule type="expression" dxfId="136" priority="266" stopIfTrue="1">
      <formula>$L1048406="H"</formula>
    </cfRule>
  </conditionalFormatting>
  <conditionalFormatting sqref="G34">
    <cfRule type="expression" dxfId="135" priority="265">
      <formula>$O35&gt;0</formula>
    </cfRule>
  </conditionalFormatting>
  <conditionalFormatting sqref="C32:H33">
    <cfRule type="expression" dxfId="134" priority="263" stopIfTrue="1">
      <formula>$L1048389="H"</formula>
    </cfRule>
  </conditionalFormatting>
  <conditionalFormatting sqref="G36">
    <cfRule type="expression" dxfId="133" priority="262">
      <formula>$O37&gt;0</formula>
    </cfRule>
  </conditionalFormatting>
  <conditionalFormatting sqref="C36:H37">
    <cfRule type="expression" dxfId="132" priority="261" stopIfTrue="1">
      <formula>$L1048410="H"</formula>
    </cfRule>
  </conditionalFormatting>
  <conditionalFormatting sqref="G38">
    <cfRule type="expression" dxfId="131" priority="260">
      <formula>$O39&gt;0</formula>
    </cfRule>
  </conditionalFormatting>
  <conditionalFormatting sqref="D40:G44">
    <cfRule type="expression" dxfId="130" priority="254">
      <formula>Is3Yes="No"</formula>
    </cfRule>
  </conditionalFormatting>
  <conditionalFormatting sqref="D43:G44">
    <cfRule type="expression" dxfId="129" priority="253">
      <formula>IsLimitedInTime="No"</formula>
    </cfRule>
  </conditionalFormatting>
  <conditionalFormatting sqref="C25:H26 C47:H48 C28:H44 C27:D27 F27:H27 C49:D49 F49:H49 C50:H55">
    <cfRule type="expression" dxfId="128" priority="252" stopIfTrue="1">
      <formula>$L25="H"</formula>
    </cfRule>
  </conditionalFormatting>
  <conditionalFormatting sqref="C57:H58">
    <cfRule type="expression" dxfId="127" priority="251" stopIfTrue="1">
      <formula>$L1048394="H"</formula>
    </cfRule>
  </conditionalFormatting>
  <conditionalFormatting sqref="C45:H45">
    <cfRule type="expression" dxfId="126" priority="250" stopIfTrue="1">
      <formula>$L45="H"</formula>
    </cfRule>
  </conditionalFormatting>
  <conditionalFormatting sqref="H64">
    <cfRule type="expression" dxfId="125" priority="413" stopIfTrue="1">
      <formula>$L1048396="H"</formula>
    </cfRule>
  </conditionalFormatting>
  <conditionalFormatting sqref="C61:H61 C60:D60 H60">
    <cfRule type="expression" dxfId="124" priority="425" stopIfTrue="1">
      <formula>$L1048395="H"</formula>
    </cfRule>
  </conditionalFormatting>
  <conditionalFormatting sqref="C64:D64">
    <cfRule type="expression" dxfId="123" priority="437" stopIfTrue="1">
      <formula>$L1048396="H"</formula>
    </cfRule>
  </conditionalFormatting>
  <conditionalFormatting sqref="C59:H59">
    <cfRule type="expression" dxfId="122" priority="441" stopIfTrue="1">
      <formula>$L1048394="H"</formula>
    </cfRule>
  </conditionalFormatting>
  <conditionalFormatting sqref="E64:G64">
    <cfRule type="expression" dxfId="121" priority="248" stopIfTrue="1">
      <formula>$L1048378="H"</formula>
    </cfRule>
  </conditionalFormatting>
  <conditionalFormatting sqref="O64">
    <cfRule type="expression" dxfId="120" priority="246">
      <formula>#REF!&gt;0</formula>
    </cfRule>
  </conditionalFormatting>
  <conditionalFormatting sqref="O64">
    <cfRule type="expression" dxfId="119" priority="247" stopIfTrue="1">
      <formula>$L1048375="H"</formula>
    </cfRule>
  </conditionalFormatting>
  <conditionalFormatting sqref="G62">
    <cfRule type="expression" dxfId="118" priority="245">
      <formula>$O63&gt;0</formula>
    </cfRule>
  </conditionalFormatting>
  <conditionalFormatting sqref="C62:H63">
    <cfRule type="expression" dxfId="117" priority="244" stopIfTrue="1">
      <formula>$L1048427="H"</formula>
    </cfRule>
  </conditionalFormatting>
  <conditionalFormatting sqref="C66 C112:C113">
    <cfRule type="expression" dxfId="116" priority="240" stopIfTrue="1">
      <formula>$L1048397="H"</formula>
    </cfRule>
  </conditionalFormatting>
  <conditionalFormatting sqref="C67">
    <cfRule type="expression" dxfId="115" priority="235" stopIfTrue="1">
      <formula>$L1048398="H"</formula>
    </cfRule>
  </conditionalFormatting>
  <conditionalFormatting sqref="C68">
    <cfRule type="expression" dxfId="114" priority="232" stopIfTrue="1">
      <formula>$L1048399="H"</formula>
    </cfRule>
  </conditionalFormatting>
  <conditionalFormatting sqref="C69">
    <cfRule type="expression" dxfId="113" priority="229" stopIfTrue="1">
      <formula>$L1048400="H"</formula>
    </cfRule>
  </conditionalFormatting>
  <conditionalFormatting sqref="C70">
    <cfRule type="expression" dxfId="112" priority="226" stopIfTrue="1">
      <formula>$L1048401="H"</formula>
    </cfRule>
  </conditionalFormatting>
  <conditionalFormatting sqref="C71">
    <cfRule type="expression" dxfId="111" priority="223" stopIfTrue="1">
      <formula>$L1048402="H"</formula>
    </cfRule>
  </conditionalFormatting>
  <conditionalFormatting sqref="C72">
    <cfRule type="expression" dxfId="110" priority="220" stopIfTrue="1">
      <formula>$L1048403="H"</formula>
    </cfRule>
  </conditionalFormatting>
  <conditionalFormatting sqref="C73">
    <cfRule type="expression" dxfId="109" priority="217" stopIfTrue="1">
      <formula>$L1048404="H"</formula>
    </cfRule>
  </conditionalFormatting>
  <conditionalFormatting sqref="C74">
    <cfRule type="expression" dxfId="108" priority="214" stopIfTrue="1">
      <formula>$L1048405="H"</formula>
    </cfRule>
  </conditionalFormatting>
  <conditionalFormatting sqref="C75">
    <cfRule type="expression" dxfId="107" priority="211" stopIfTrue="1">
      <formula>$L1048406="H"</formula>
    </cfRule>
  </conditionalFormatting>
  <conditionalFormatting sqref="C76">
    <cfRule type="expression" dxfId="106" priority="208" stopIfTrue="1">
      <formula>$L1048407="H"</formula>
    </cfRule>
  </conditionalFormatting>
  <conditionalFormatting sqref="C77">
    <cfRule type="expression" dxfId="105" priority="205" stopIfTrue="1">
      <formula>$L1048408="H"</formula>
    </cfRule>
  </conditionalFormatting>
  <conditionalFormatting sqref="C78">
    <cfRule type="expression" dxfId="104" priority="202" stopIfTrue="1">
      <formula>$L1048409="H"</formula>
    </cfRule>
  </conditionalFormatting>
  <conditionalFormatting sqref="C79">
    <cfRule type="expression" dxfId="103" priority="199" stopIfTrue="1">
      <formula>$L1048410="H"</formula>
    </cfRule>
  </conditionalFormatting>
  <conditionalFormatting sqref="C80">
    <cfRule type="expression" dxfId="102" priority="196" stopIfTrue="1">
      <formula>$L1048411="H"</formula>
    </cfRule>
  </conditionalFormatting>
  <conditionalFormatting sqref="C81">
    <cfRule type="expression" dxfId="101" priority="193" stopIfTrue="1">
      <formula>$L1048412="H"</formula>
    </cfRule>
  </conditionalFormatting>
  <conditionalFormatting sqref="C82">
    <cfRule type="expression" dxfId="100" priority="190" stopIfTrue="1">
      <formula>$L1048413="H"</formula>
    </cfRule>
  </conditionalFormatting>
  <conditionalFormatting sqref="C83">
    <cfRule type="expression" dxfId="99" priority="187" stopIfTrue="1">
      <formula>$L1048414="H"</formula>
    </cfRule>
  </conditionalFormatting>
  <conditionalFormatting sqref="C84">
    <cfRule type="expression" dxfId="98" priority="184" stopIfTrue="1">
      <formula>$L1048415="H"</formula>
    </cfRule>
  </conditionalFormatting>
  <conditionalFormatting sqref="C85">
    <cfRule type="expression" dxfId="97" priority="181" stopIfTrue="1">
      <formula>$L1048416="H"</formula>
    </cfRule>
  </conditionalFormatting>
  <conditionalFormatting sqref="C86">
    <cfRule type="expression" dxfId="96" priority="178" stopIfTrue="1">
      <formula>$L1048417="H"</formula>
    </cfRule>
  </conditionalFormatting>
  <conditionalFormatting sqref="C87">
    <cfRule type="expression" dxfId="95" priority="175" stopIfTrue="1">
      <formula>$L1048418="H"</formula>
    </cfRule>
  </conditionalFormatting>
  <conditionalFormatting sqref="C88">
    <cfRule type="expression" dxfId="94" priority="172" stopIfTrue="1">
      <formula>$L1048419="H"</formula>
    </cfRule>
  </conditionalFormatting>
  <conditionalFormatting sqref="C89">
    <cfRule type="expression" dxfId="93" priority="169" stopIfTrue="1">
      <formula>$L1048420="H"</formula>
    </cfRule>
  </conditionalFormatting>
  <conditionalFormatting sqref="C90">
    <cfRule type="expression" dxfId="92" priority="166" stopIfTrue="1">
      <formula>$L1048421="H"</formula>
    </cfRule>
  </conditionalFormatting>
  <conditionalFormatting sqref="C91">
    <cfRule type="expression" dxfId="91" priority="163" stopIfTrue="1">
      <formula>$L1048422="H"</formula>
    </cfRule>
  </conditionalFormatting>
  <conditionalFormatting sqref="C92">
    <cfRule type="expression" dxfId="90" priority="160" stopIfTrue="1">
      <formula>$L1048423="H"</formula>
    </cfRule>
  </conditionalFormatting>
  <conditionalFormatting sqref="C93">
    <cfRule type="expression" dxfId="89" priority="157" stopIfTrue="1">
      <formula>$L1048424="H"</formula>
    </cfRule>
  </conditionalFormatting>
  <conditionalFormatting sqref="C94">
    <cfRule type="expression" dxfId="88" priority="154" stopIfTrue="1">
      <formula>$L1048425="H"</formula>
    </cfRule>
  </conditionalFormatting>
  <conditionalFormatting sqref="C95">
    <cfRule type="expression" dxfId="87" priority="151" stopIfTrue="1">
      <formula>$L1048426="H"</formula>
    </cfRule>
  </conditionalFormatting>
  <conditionalFormatting sqref="C96">
    <cfRule type="expression" dxfId="86" priority="148" stopIfTrue="1">
      <formula>$L1048427="H"</formula>
    </cfRule>
  </conditionalFormatting>
  <conditionalFormatting sqref="C97">
    <cfRule type="expression" dxfId="85" priority="145" stopIfTrue="1">
      <formula>$L1048428="H"</formula>
    </cfRule>
  </conditionalFormatting>
  <conditionalFormatting sqref="C98">
    <cfRule type="expression" dxfId="84" priority="142" stopIfTrue="1">
      <formula>$L1048429="H"</formula>
    </cfRule>
  </conditionalFormatting>
  <conditionalFormatting sqref="C99">
    <cfRule type="expression" dxfId="83" priority="139" stopIfTrue="1">
      <formula>$L1048430="H"</formula>
    </cfRule>
  </conditionalFormatting>
  <conditionalFormatting sqref="C100">
    <cfRule type="expression" dxfId="82" priority="136" stopIfTrue="1">
      <formula>$L1048431="H"</formula>
    </cfRule>
  </conditionalFormatting>
  <conditionalFormatting sqref="C101">
    <cfRule type="expression" dxfId="81" priority="133" stopIfTrue="1">
      <formula>$L1048432="H"</formula>
    </cfRule>
  </conditionalFormatting>
  <conditionalFormatting sqref="C102">
    <cfRule type="expression" dxfId="80" priority="130" stopIfTrue="1">
      <formula>$L1048433="H"</formula>
    </cfRule>
  </conditionalFormatting>
  <conditionalFormatting sqref="C103">
    <cfRule type="expression" dxfId="79" priority="127" stopIfTrue="1">
      <formula>$L1048434="H"</formula>
    </cfRule>
  </conditionalFormatting>
  <conditionalFormatting sqref="C104">
    <cfRule type="expression" dxfId="78" priority="124" stopIfTrue="1">
      <formula>$L1048435="H"</formula>
    </cfRule>
  </conditionalFormatting>
  <conditionalFormatting sqref="C105">
    <cfRule type="expression" dxfId="77" priority="121" stopIfTrue="1">
      <formula>$L1048436="H"</formula>
    </cfRule>
  </conditionalFormatting>
  <conditionalFormatting sqref="C106">
    <cfRule type="expression" dxfId="76" priority="118" stopIfTrue="1">
      <formula>$L1048437="H"</formula>
    </cfRule>
  </conditionalFormatting>
  <conditionalFormatting sqref="C107">
    <cfRule type="expression" dxfId="75" priority="115" stopIfTrue="1">
      <formula>$L1048438="H"</formula>
    </cfRule>
  </conditionalFormatting>
  <conditionalFormatting sqref="C108">
    <cfRule type="expression" dxfId="74" priority="112" stopIfTrue="1">
      <formula>$L1048439="H"</formula>
    </cfRule>
  </conditionalFormatting>
  <conditionalFormatting sqref="C109">
    <cfRule type="expression" dxfId="73" priority="109" stopIfTrue="1">
      <formula>$L1048440="H"</formula>
    </cfRule>
  </conditionalFormatting>
  <conditionalFormatting sqref="C110">
    <cfRule type="expression" dxfId="72" priority="106" stopIfTrue="1">
      <formula>$L1048441="H"</formula>
    </cfRule>
  </conditionalFormatting>
  <conditionalFormatting sqref="C111">
    <cfRule type="expression" dxfId="71" priority="103" stopIfTrue="1">
      <formula>$L1048442="H"</formula>
    </cfRule>
  </conditionalFormatting>
  <conditionalFormatting sqref="D65:G114">
    <cfRule type="expression" dxfId="70" priority="237" stopIfTrue="1">
      <formula>$W65=0</formula>
    </cfRule>
    <cfRule type="expression" dxfId="69" priority="242">
      <formula>P65&gt;0</formula>
    </cfRule>
  </conditionalFormatting>
  <conditionalFormatting sqref="C115:H118">
    <cfRule type="expression" dxfId="68" priority="442" stopIfTrue="1">
      <formula>$L1048396="H"</formula>
    </cfRule>
  </conditionalFormatting>
  <conditionalFormatting sqref="C129:H134 C136:H138">
    <cfRule type="expression" dxfId="67" priority="453" stopIfTrue="1">
      <formula>$L1048411="H"</formula>
    </cfRule>
  </conditionalFormatting>
  <conditionalFormatting sqref="C149:H149">
    <cfRule type="expression" dxfId="66" priority="57" stopIfTrue="1">
      <formula>$L1048423="H"</formula>
    </cfRule>
  </conditionalFormatting>
  <conditionalFormatting sqref="C114">
    <cfRule type="expression" dxfId="65" priority="467" stopIfTrue="1">
      <formula>#REF!="H"</formula>
    </cfRule>
  </conditionalFormatting>
  <conditionalFormatting sqref="G21">
    <cfRule type="expression" dxfId="64" priority="28">
      <formula>$O22&gt;0</formula>
    </cfRule>
  </conditionalFormatting>
  <conditionalFormatting sqref="C21:H22">
    <cfRule type="expression" dxfId="63" priority="27" stopIfTrue="1">
      <formula>$L1048399="H"</formula>
    </cfRule>
  </conditionalFormatting>
  <conditionalFormatting sqref="C45:H45">
    <cfRule type="expression" dxfId="62" priority="581" stopIfTrue="1">
      <formula>$L1048393="H"</formula>
    </cfRule>
  </conditionalFormatting>
  <conditionalFormatting sqref="C46:H46">
    <cfRule type="expression" dxfId="61" priority="23" stopIfTrue="1">
      <formula>$L1048356="H"</formula>
    </cfRule>
  </conditionalFormatting>
  <conditionalFormatting sqref="C47:H47">
    <cfRule type="expression" dxfId="60" priority="24" stopIfTrue="1">
      <formula>$L1048366="H"</formula>
    </cfRule>
  </conditionalFormatting>
  <conditionalFormatting sqref="C48:H48">
    <cfRule type="expression" dxfId="59" priority="22" stopIfTrue="1">
      <formula>$L1048417="H"</formula>
    </cfRule>
  </conditionalFormatting>
  <conditionalFormatting sqref="C49:D49">
    <cfRule type="expression" dxfId="58" priority="25" stopIfTrue="1">
      <formula>$L1048417="H"</formula>
    </cfRule>
  </conditionalFormatting>
  <conditionalFormatting sqref="G50">
    <cfRule type="expression" dxfId="57" priority="21">
      <formula>$O51&gt;0</formula>
    </cfRule>
  </conditionalFormatting>
  <conditionalFormatting sqref="C50:H51">
    <cfRule type="expression" dxfId="56" priority="20" stopIfTrue="1">
      <formula>$L1048426="H"</formula>
    </cfRule>
  </conditionalFormatting>
  <conditionalFormatting sqref="G52">
    <cfRule type="expression" dxfId="55" priority="19">
      <formula>$O53&gt;0</formula>
    </cfRule>
  </conditionalFormatting>
  <conditionalFormatting sqref="C52:H53">
    <cfRule type="expression" dxfId="54" priority="18" stopIfTrue="1">
      <formula>$L1048428="H"</formula>
    </cfRule>
  </conditionalFormatting>
  <conditionalFormatting sqref="G54">
    <cfRule type="expression" dxfId="53" priority="17">
      <formula>$O55&gt;0</formula>
    </cfRule>
  </conditionalFormatting>
  <conditionalFormatting sqref="C56:H56">
    <cfRule type="expression" dxfId="52" priority="9" stopIfTrue="1">
      <formula>$L56="H"</formula>
    </cfRule>
  </conditionalFormatting>
  <conditionalFormatting sqref="C56:H56">
    <cfRule type="expression" dxfId="51" priority="26" stopIfTrue="1">
      <formula>$L1048415="H"</formula>
    </cfRule>
  </conditionalFormatting>
  <conditionalFormatting sqref="O16">
    <cfRule type="expression" dxfId="50" priority="585" stopIfTrue="1">
      <formula>$L1048342="H"</formula>
    </cfRule>
  </conditionalFormatting>
  <conditionalFormatting sqref="C128:D128">
    <cfRule type="expression" dxfId="49" priority="8" stopIfTrue="1">
      <formula>$L1048409="H"</formula>
    </cfRule>
  </conditionalFormatting>
  <conditionalFormatting sqref="D121">
    <cfRule type="expression" dxfId="48" priority="7" stopIfTrue="1">
      <formula>$L1048402="H"</formula>
    </cfRule>
  </conditionalFormatting>
  <conditionalFormatting sqref="F135:H135">
    <cfRule type="expression" dxfId="47" priority="5" stopIfTrue="1">
      <formula>$L1048416="H"</formula>
    </cfRule>
  </conditionalFormatting>
  <conditionalFormatting sqref="C145:H148">
    <cfRule type="expression" dxfId="46" priority="6" stopIfTrue="1">
      <formula>$L1048420="H"</formula>
    </cfRule>
  </conditionalFormatting>
  <conditionalFormatting sqref="C135:D135">
    <cfRule type="expression" dxfId="45" priority="4" stopIfTrue="1">
      <formula>$L1048416="H"</formula>
    </cfRule>
  </conditionalFormatting>
  <conditionalFormatting sqref="C142:H142">
    <cfRule type="expression" dxfId="44" priority="3" stopIfTrue="1">
      <formula>$L1048421="H"</formula>
    </cfRule>
  </conditionalFormatting>
  <conditionalFormatting sqref="C143:H144">
    <cfRule type="expression" dxfId="43" priority="2" stopIfTrue="1">
      <formula>$L1048422="H"</formula>
    </cfRule>
  </conditionalFormatting>
  <conditionalFormatting sqref="C139:H141">
    <cfRule type="expression" dxfId="42" priority="1" stopIfTrue="1">
      <formula>$L1048421="H"</formula>
    </cfRule>
  </conditionalFormatting>
  <dataValidations disablePrompts="1" count="5">
    <dataValidation type="list" allowBlank="1" showInputMessage="1" showErrorMessage="1" sqref="G17">
      <formula1>OrgTypes</formula1>
    </dataValidation>
    <dataValidation type="list" allowBlank="1" showInputMessage="1" showErrorMessage="1" sqref="F17">
      <formula1>l_LabelsCountries</formula1>
    </dataValidation>
    <dataValidation type="list" allowBlank="1" showInputMessage="1" showErrorMessage="1" sqref="D122:D125 D129:D132 D136:D146">
      <formula1>"o,þ"</formula1>
    </dataValidation>
    <dataValidation type="list" allowBlank="1" showInputMessage="1" showErrorMessage="1" sqref="P126 P133 P10 P29 P35 P31 P37 P39 P42 P44 P63 P20 P22 P51 P55 P53 P147">
      <formula1>l_TypesOfFields</formula1>
    </dataValidation>
    <dataValidation type="list" allowBlank="1" showInputMessage="1" showErrorMessage="1" sqref="G9 G19 G28 G30 G34 G36 G38 G41 G21 G50 G52 G54">
      <formula1>l_YesNo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0"/>
  <sheetViews>
    <sheetView workbookViewId="0">
      <selection activeCell="D2" sqref="D2"/>
    </sheetView>
  </sheetViews>
  <sheetFormatPr defaultRowHeight="10.199999999999999" x14ac:dyDescent="0.2"/>
  <cols>
    <col min="1" max="1" width="28.6640625" style="27" bestFit="1" customWidth="1"/>
    <col min="2" max="2" width="7" style="27" bestFit="1" customWidth="1"/>
    <col min="3" max="3" width="26.5546875" style="27" bestFit="1" customWidth="1"/>
    <col min="4" max="4" width="76.88671875" style="27" bestFit="1" customWidth="1"/>
    <col min="5" max="5" width="25.88671875" style="27" bestFit="1" customWidth="1"/>
    <col min="6" max="6" width="7" style="27" bestFit="1" customWidth="1"/>
    <col min="7" max="7" width="1.21875" style="28" bestFit="1" customWidth="1"/>
    <col min="8" max="8" width="7.109375" style="27" bestFit="1" customWidth="1"/>
    <col min="9" max="9" width="1.21875" style="28" bestFit="1" customWidth="1"/>
    <col min="10" max="10" width="17.109375" style="27" bestFit="1" customWidth="1"/>
    <col min="11" max="11" width="1.21875" style="28" bestFit="1" customWidth="1"/>
    <col min="12" max="12" width="31.77734375" style="27" bestFit="1" customWidth="1"/>
    <col min="13" max="13" width="31.77734375" style="27" customWidth="1"/>
    <col min="14" max="14" width="1.21875" style="28" bestFit="1" customWidth="1"/>
    <col min="15" max="15" width="12.77734375" style="72" bestFit="1" customWidth="1"/>
    <col min="16" max="16" width="55.109375" style="72" bestFit="1" customWidth="1"/>
    <col min="17" max="17" width="1.21875" style="28" bestFit="1" customWidth="1"/>
    <col min="18" max="18" width="7" style="27" bestFit="1" customWidth="1"/>
    <col min="19" max="19" width="5.5546875" style="27" bestFit="1" customWidth="1"/>
    <col min="20" max="20" width="29.109375" style="27" bestFit="1" customWidth="1"/>
    <col min="21" max="21" width="32.6640625" style="27" bestFit="1" customWidth="1"/>
    <col min="22" max="22" width="1.21875" style="28" bestFit="1" customWidth="1"/>
    <col min="23" max="23" width="40.109375" style="27" bestFit="1" customWidth="1"/>
    <col min="24" max="24" width="1.21875" style="28" bestFit="1" customWidth="1"/>
    <col min="25" max="25" width="31.21875" style="27" bestFit="1" customWidth="1"/>
    <col min="26" max="26" width="1.21875" style="28" bestFit="1" customWidth="1"/>
    <col min="27" max="27" width="8.88671875" style="27"/>
    <col min="28" max="28" width="1.21875" style="28" bestFit="1" customWidth="1"/>
    <col min="29" max="16384" width="8.88671875" style="27"/>
  </cols>
  <sheetData>
    <row r="1" spans="1:28" x14ac:dyDescent="0.2">
      <c r="D1" s="27" t="s">
        <v>930</v>
      </c>
      <c r="G1" s="28" t="s">
        <v>4</v>
      </c>
      <c r="H1" s="29">
        <f>COUNTIF($E:$E,H2)</f>
        <v>2</v>
      </c>
      <c r="I1" s="28" t="s">
        <v>4</v>
      </c>
      <c r="J1" s="27" t="s">
        <v>3</v>
      </c>
      <c r="K1" s="28" t="s">
        <v>4</v>
      </c>
      <c r="N1" s="28" t="s">
        <v>4</v>
      </c>
      <c r="Q1" s="28" t="s">
        <v>4</v>
      </c>
      <c r="V1" s="28" t="s">
        <v>4</v>
      </c>
      <c r="W1" s="29">
        <f>COUNTIF($E:$E,W2)</f>
        <v>3</v>
      </c>
      <c r="X1" s="28" t="s">
        <v>4</v>
      </c>
      <c r="Y1" s="29">
        <f>COUNTIF($E:$E,Y2)</f>
        <v>38</v>
      </c>
      <c r="Z1" s="28" t="s">
        <v>4</v>
      </c>
      <c r="AB1" s="28" t="s">
        <v>4</v>
      </c>
    </row>
    <row r="2" spans="1:28" x14ac:dyDescent="0.2">
      <c r="H2" s="29" t="s">
        <v>890</v>
      </c>
      <c r="J2" s="30" t="s">
        <v>10</v>
      </c>
      <c r="K2" s="28" t="s">
        <v>4</v>
      </c>
      <c r="L2" s="30" t="s">
        <v>11</v>
      </c>
      <c r="M2" s="30"/>
      <c r="O2" s="72" t="s">
        <v>902</v>
      </c>
      <c r="R2" s="27" t="s">
        <v>21</v>
      </c>
      <c r="W2" s="29" t="s">
        <v>77</v>
      </c>
      <c r="Y2" s="27" t="s">
        <v>814</v>
      </c>
      <c r="AA2" s="27" t="s">
        <v>892</v>
      </c>
    </row>
    <row r="3" spans="1:28" x14ac:dyDescent="0.2">
      <c r="A3" s="31" t="s">
        <v>80</v>
      </c>
      <c r="B3" s="27" t="s">
        <v>1</v>
      </c>
      <c r="C3" s="27" t="s">
        <v>22</v>
      </c>
      <c r="D3" s="27" t="s">
        <v>2</v>
      </c>
      <c r="E3" s="27" t="s">
        <v>62</v>
      </c>
      <c r="F3" s="27" t="s">
        <v>81</v>
      </c>
      <c r="H3" s="27" t="s">
        <v>2</v>
      </c>
      <c r="J3" s="32" t="s">
        <v>2</v>
      </c>
      <c r="L3" s="32" t="s">
        <v>2</v>
      </c>
      <c r="M3" s="32" t="s">
        <v>897</v>
      </c>
      <c r="O3" s="27" t="s">
        <v>905</v>
      </c>
      <c r="P3" s="27" t="s">
        <v>901</v>
      </c>
      <c r="R3" s="33" t="s">
        <v>1</v>
      </c>
      <c r="S3" s="33" t="s">
        <v>78</v>
      </c>
      <c r="T3" s="33" t="s">
        <v>23</v>
      </c>
      <c r="U3" s="33" t="s">
        <v>604</v>
      </c>
      <c r="W3" s="27" t="s">
        <v>2</v>
      </c>
      <c r="Y3" s="27" t="s">
        <v>2</v>
      </c>
      <c r="AA3" s="27" t="s">
        <v>2</v>
      </c>
    </row>
    <row r="4" spans="1:28" x14ac:dyDescent="0.2">
      <c r="A4" s="31" t="str">
        <f>t_CCM2[[#This Row],[FieldUsed]]&amp;"_"&amp;t_CCM2[[#This Row],[Index]]</f>
        <v>CoveredRegion_1</v>
      </c>
      <c r="D4" s="27" t="s">
        <v>58</v>
      </c>
      <c r="E4" s="27" t="s">
        <v>77</v>
      </c>
      <c r="F4" s="27">
        <v>1</v>
      </c>
      <c r="H4" s="27" t="str">
        <f>IF(ROW(H4)-ROW(l_CoveredRegion[[#Headers],[Value]])&gt;H$1,"",VLOOKUP(H$2&amp;"_"&amp;ROW(H4)-ROW(l_CoveredRegion[[#Headers],[Value]]),t_CCM2[#All],4,0))</f>
        <v>Yes</v>
      </c>
      <c r="J4" s="34" t="s">
        <v>910</v>
      </c>
      <c r="L4" s="34" t="s">
        <v>910</v>
      </c>
      <c r="M4" s="35"/>
      <c r="O4" s="27" t="s">
        <v>898</v>
      </c>
      <c r="P4" s="27" t="s">
        <v>906</v>
      </c>
      <c r="R4" s="34">
        <v>20000822</v>
      </c>
      <c r="S4" s="34" t="s">
        <v>94</v>
      </c>
      <c r="T4" s="34" t="s">
        <v>95</v>
      </c>
      <c r="U4" s="35" t="str">
        <f>t_Countries[[#This Row],[Name]]&amp;" (" &amp; t_Countries[[#This Row],[ISO]] &amp; ")"</f>
        <v>Afghanistan (AF)</v>
      </c>
      <c r="W4" s="27" t="str">
        <f>IF(ROW(W4)-ROW(l_CoveredRegion[[#Headers],[Value]])&gt;W$1,"",VLOOKUP(W$2&amp;"_"&amp;ROW(W4)-ROW(l_CoveredRegion[[#Headers],[Value]]),t_CCM2[#All],4,0))</f>
        <v>Western Balkans</v>
      </c>
      <c r="Y4" s="27" t="str">
        <f>IF(ROW(Y4)-ROW(l_CoveredRegion[[#Headers],[Value]])&gt;Y$1,"",VLOOKUP(Y$2&amp;"_"&amp;ROW(Y4)-ROW(l_CoveredRegion[[#Headers],[Value]]),t_CCM2[#All],4,0))</f>
        <v>Accreditation, certification or qualification body</v>
      </c>
      <c r="AA4" s="27" t="s">
        <v>896</v>
      </c>
    </row>
    <row r="5" spans="1:28" x14ac:dyDescent="0.2">
      <c r="A5" s="31" t="str">
        <f>t_CCM2[[#This Row],[FieldUsed]]&amp;"_"&amp;t_CCM2[[#This Row],[Index]]</f>
        <v>CoveredRegion_2</v>
      </c>
      <c r="D5" s="27" t="s">
        <v>59</v>
      </c>
      <c r="E5" s="27" t="s">
        <v>77</v>
      </c>
      <c r="F5" s="27">
        <v>2</v>
      </c>
      <c r="H5" s="27" t="str">
        <f>IF(ROW(H5)-ROW(l_CoveredRegion[[#Headers],[Value]])&gt;H$1,"",VLOOKUP(H$2&amp;"_"&amp;ROW(H5)-ROW(l_CoveredRegion[[#Headers],[Value]]),t_CCM2[#All],4,0))</f>
        <v>No</v>
      </c>
      <c r="O5" s="27" t="s">
        <v>899</v>
      </c>
      <c r="P5" s="27" t="s">
        <v>903</v>
      </c>
      <c r="R5" s="34">
        <v>31041505</v>
      </c>
      <c r="S5" s="34" t="s">
        <v>574</v>
      </c>
      <c r="T5" s="34" t="s">
        <v>575</v>
      </c>
      <c r="U5" s="35" t="str">
        <f>t_Countries[[#This Row],[Name]]&amp;" (" &amp; t_Countries[[#This Row],[ISO]] &amp; ")"</f>
        <v>Åland islands (AX)</v>
      </c>
      <c r="W5" s="27" t="str">
        <f>IF(ROW(W5)-ROW(l_CoveredRegion[[#Headers],[Value]])&gt;W$1,"",VLOOKUP(W$2&amp;"_"&amp;ROW(W5)-ROW(l_CoveredRegion[[#Headers],[Value]]),t_CCM2[#All],4,0))</f>
        <v>Southern Medditeranean</v>
      </c>
      <c r="Y5" s="27" t="str">
        <f>IF(ROW(Y5)-ROW(l_CoveredRegion[[#Headers],[Value]])&gt;Y$1,"",VLOOKUP(Y$2&amp;"_"&amp;ROW(Y5)-ROW(l_CoveredRegion[[#Headers],[Value]]),t_CCM2[#All],4,0))</f>
        <v>Associations of Higher Education Institutions</v>
      </c>
      <c r="AA5" s="27" t="s">
        <v>893</v>
      </c>
    </row>
    <row r="6" spans="1:28" x14ac:dyDescent="0.2">
      <c r="A6" s="31" t="str">
        <f>t_CCM2[[#This Row],[FieldUsed]]&amp;"_"&amp;t_CCM2[[#This Row],[Index]]</f>
        <v>CoveredRegion_3</v>
      </c>
      <c r="D6" s="27" t="s">
        <v>60</v>
      </c>
      <c r="E6" s="27" t="s">
        <v>77</v>
      </c>
      <c r="F6" s="27">
        <v>3</v>
      </c>
      <c r="O6" s="27" t="s">
        <v>900</v>
      </c>
      <c r="P6" s="27" t="s">
        <v>904</v>
      </c>
      <c r="R6" s="34">
        <v>20000825</v>
      </c>
      <c r="S6" s="34" t="s">
        <v>100</v>
      </c>
      <c r="T6" s="34" t="s">
        <v>101</v>
      </c>
      <c r="U6" s="35" t="str">
        <f>t_Countries[[#This Row],[Name]]&amp;" (" &amp; t_Countries[[#This Row],[ISO]] &amp; ")"</f>
        <v>Albania (AL)</v>
      </c>
      <c r="W6" s="27" t="str">
        <f>IF(ROW(W6)-ROW(l_CoveredRegion[[#Headers],[Value]])&gt;W$1,"",VLOOKUP(W$2&amp;"_"&amp;ROW(W6)-ROW(l_CoveredRegion[[#Headers],[Value]]),t_CCM2[#All],4,0))</f>
        <v>Both Western Balkans and Southern Medditeranean regions</v>
      </c>
      <c r="Y6" s="27" t="str">
        <f>IF(ROW(Y6)-ROW(l_CoveredRegion[[#Headers],[Value]])&gt;Y$1,"",VLOOKUP(Y$2&amp;"_"&amp;ROW(Y6)-ROW(l_CoveredRegion[[#Headers],[Value]]),t_CCM2[#All],4,0))</f>
        <v>Associations of Rectors of Higher Education Institutions/ Higher Education Institution Rector Conferences</v>
      </c>
      <c r="AA6" s="27" t="s">
        <v>57</v>
      </c>
    </row>
    <row r="7" spans="1:28" x14ac:dyDescent="0.2">
      <c r="A7" s="36" t="str">
        <f>t_CCM2[[#This Row],[FieldUsed]]&amp;"_"&amp;t_CCM2[[#This Row],[Index]]</f>
        <v>COMMON SIGNALETIC_</v>
      </c>
      <c r="B7" s="37"/>
      <c r="C7" s="37" t="s">
        <v>889</v>
      </c>
      <c r="D7" s="37" t="s">
        <v>889</v>
      </c>
      <c r="E7" s="37" t="s">
        <v>889</v>
      </c>
      <c r="F7" s="37"/>
      <c r="R7" s="34">
        <v>20000878</v>
      </c>
      <c r="S7" s="34" t="s">
        <v>204</v>
      </c>
      <c r="T7" s="34" t="s">
        <v>205</v>
      </c>
      <c r="U7" s="35" t="str">
        <f>t_Countries[[#This Row],[Name]]&amp;" (" &amp; t_Countries[[#This Row],[ISO]] &amp; ")"</f>
        <v>Algeria (DZ)</v>
      </c>
      <c r="Y7" s="27" t="str">
        <f>IF(ROW(Y7)-ROW(l_CoveredRegion[[#Headers],[Value]])&gt;Y$1,"",VLOOKUP(Y$2&amp;"_"&amp;ROW(Y7)-ROW(l_CoveredRegion[[#Headers],[Value]]),t_CCM2[#All],4,0))</f>
        <v>Counselling body</v>
      </c>
      <c r="AA7" s="27" t="s">
        <v>56</v>
      </c>
    </row>
    <row r="8" spans="1:28" x14ac:dyDescent="0.2">
      <c r="A8" s="31" t="str">
        <f>t_CCM2[[#This Row],[FieldUsed]]&amp;"_"&amp;t_CCM2[[#This Row],[Index]]</f>
        <v>YesNo_1</v>
      </c>
      <c r="B8" s="27">
        <v>20000271</v>
      </c>
      <c r="C8" s="27" t="s">
        <v>55</v>
      </c>
      <c r="D8" s="27" t="s">
        <v>5</v>
      </c>
      <c r="E8" s="27" t="s">
        <v>890</v>
      </c>
      <c r="F8" s="27">
        <v>1</v>
      </c>
      <c r="R8" s="34">
        <v>20000831</v>
      </c>
      <c r="S8" s="34" t="s">
        <v>112</v>
      </c>
      <c r="T8" s="34" t="s">
        <v>113</v>
      </c>
      <c r="U8" s="35" t="str">
        <f>t_Countries[[#This Row],[Name]]&amp;" (" &amp; t_Countries[[#This Row],[ISO]] &amp; ")"</f>
        <v>American Samoa (AS)</v>
      </c>
      <c r="Y8" s="27" t="str">
        <f>IF(ROW(Y8)-ROW(l_CoveredRegion[[#Headers],[Value]])&gt;Y$1,"",VLOOKUP(Y$2&amp;"_"&amp;ROW(Y8)-ROW(l_CoveredRegion[[#Headers],[Value]]),t_CCM2[#All],4,0))</f>
        <v>European grouping of territorial cooperation</v>
      </c>
      <c r="AA8" s="27" t="s">
        <v>895</v>
      </c>
    </row>
    <row r="9" spans="1:28" x14ac:dyDescent="0.2">
      <c r="A9" s="31" t="str">
        <f>t_CCM2[[#This Row],[FieldUsed]]&amp;"_"&amp;t_CCM2[[#This Row],[Index]]</f>
        <v>YesNo_2</v>
      </c>
      <c r="B9" s="27">
        <v>20000272</v>
      </c>
      <c r="C9" s="27" t="s">
        <v>605</v>
      </c>
      <c r="D9" s="27" t="s">
        <v>6</v>
      </c>
      <c r="E9" s="27" t="s">
        <v>890</v>
      </c>
      <c r="F9" s="27">
        <v>2</v>
      </c>
      <c r="R9" s="34">
        <v>20000820</v>
      </c>
      <c r="S9" s="34" t="s">
        <v>90</v>
      </c>
      <c r="T9" s="34" t="s">
        <v>91</v>
      </c>
      <c r="U9" s="35" t="str">
        <f>t_Countries[[#This Row],[Name]]&amp;" (" &amp; t_Countries[[#This Row],[ISO]] &amp; ")"</f>
        <v>Andorra (AD)</v>
      </c>
      <c r="Y9" s="27" t="str">
        <f>IF(ROW(Y9)-ROW(l_CoveredRegion[[#Headers],[Value]])&gt;Y$1,"",VLOOKUP(Y$2&amp;"_"&amp;ROW(Y9)-ROW(l_CoveredRegion[[#Headers],[Value]]),t_CCM2[#All],4,0))</f>
        <v>European non-governmental organisation (ENGO) exclusively dedicated to youth</v>
      </c>
      <c r="AA9" s="27" t="s">
        <v>894</v>
      </c>
    </row>
    <row r="10" spans="1:28" x14ac:dyDescent="0.2">
      <c r="A10" s="36" t="str">
        <f>t_CCM2[[#This Row],[FieldUsed]]&amp;"_"&amp;t_CCM2[[#This Row],[Index]]</f>
        <v>ORGANISATION TYPES_</v>
      </c>
      <c r="B10" s="37"/>
      <c r="C10" s="37" t="s">
        <v>888</v>
      </c>
      <c r="D10" s="37" t="s">
        <v>888</v>
      </c>
      <c r="E10" s="37" t="s">
        <v>888</v>
      </c>
      <c r="F10" s="37"/>
      <c r="R10" s="34">
        <v>20000828</v>
      </c>
      <c r="S10" s="34" t="s">
        <v>106</v>
      </c>
      <c r="T10" s="34" t="s">
        <v>107</v>
      </c>
      <c r="U10" s="35" t="str">
        <f>t_Countries[[#This Row],[Name]]&amp;" (" &amp; t_Countries[[#This Row],[ISO]] &amp; ")"</f>
        <v>Angola (AO)</v>
      </c>
      <c r="Y10" s="27" t="str">
        <f>IF(ROW(Y10)-ROW(l_CoveredRegion[[#Headers],[Value]])&gt;Y$1,"",VLOOKUP(Y$2&amp;"_"&amp;ROW(Y10)-ROW(l_CoveredRegion[[#Headers],[Value]]),t_CCM2[#All],4,0))</f>
        <v>European non-governmental organisation (ENGO) having a broader scope but including a section dedicated to youth</v>
      </c>
      <c r="AA10" s="27" t="s">
        <v>891</v>
      </c>
    </row>
    <row r="11" spans="1:28" x14ac:dyDescent="0.2">
      <c r="A11" s="31" t="str">
        <f>t_CCM2[[#This Row],[FieldUsed]]&amp;"_"&amp;t_CCM2[[#This Row],[Index]]</f>
        <v>ProgSpecificOrgType_CREA2027_1</v>
      </c>
      <c r="B11" s="27">
        <v>43708327</v>
      </c>
      <c r="C11" s="27" t="s">
        <v>694</v>
      </c>
      <c r="D11" s="27" t="s">
        <v>695</v>
      </c>
      <c r="E11" s="27" t="s">
        <v>696</v>
      </c>
      <c r="F11" s="27">
        <v>1</v>
      </c>
      <c r="R11" s="34">
        <v>20000824</v>
      </c>
      <c r="S11" s="34" t="s">
        <v>98</v>
      </c>
      <c r="T11" s="34" t="s">
        <v>99</v>
      </c>
      <c r="U11" s="35" t="str">
        <f>t_Countries[[#This Row],[Name]]&amp;" (" &amp; t_Countries[[#This Row],[ISO]] &amp; ")"</f>
        <v>Anguilla (AI)</v>
      </c>
      <c r="Y11" s="27" t="str">
        <f>IF(ROW(Y11)-ROW(l_CoveredRegion[[#Headers],[Value]])&gt;Y$1,"",VLOOKUP(Y$2&amp;"_"&amp;ROW(Y11)-ROW(l_CoveredRegion[[#Headers],[Value]]),t_CCM2[#All],4,0))</f>
        <v>European or international public body</v>
      </c>
    </row>
    <row r="12" spans="1:28" x14ac:dyDescent="0.2">
      <c r="A12" s="31" t="str">
        <f>t_CCM2[[#This Row],[FieldUsed]]&amp;"_"&amp;t_CCM2[[#This Row],[Index]]</f>
        <v>ProgSpecificOrgType_CREA2027_2</v>
      </c>
      <c r="B12" s="27">
        <v>43708228</v>
      </c>
      <c r="C12" s="27" t="s">
        <v>697</v>
      </c>
      <c r="D12" s="27" t="s">
        <v>698</v>
      </c>
      <c r="E12" s="27" t="s">
        <v>696</v>
      </c>
      <c r="F12" s="27">
        <v>2</v>
      </c>
      <c r="R12" s="35">
        <v>20000829</v>
      </c>
      <c r="S12" s="35" t="s">
        <v>108</v>
      </c>
      <c r="T12" s="35" t="s">
        <v>109</v>
      </c>
      <c r="U12" s="35" t="str">
        <f>t_Countries[[#This Row],[Name]]&amp;" (" &amp; t_Countries[[#This Row],[ISO]] &amp; ")"</f>
        <v>Antarctica (AQ)</v>
      </c>
      <c r="Y12" s="27" t="str">
        <f>IF(ROW(Y12)-ROW(l_CoveredRegion[[#Headers],[Value]])&gt;Y$1,"",VLOOKUP(Y$2&amp;"_"&amp;ROW(Y12)-ROW(l_CoveredRegion[[#Headers],[Value]]),t_CCM2[#All],4,0))</f>
        <v>EU-wide formal network</v>
      </c>
    </row>
    <row r="13" spans="1:28" x14ac:dyDescent="0.2">
      <c r="A13" s="31" t="str">
        <f>t_CCM2[[#This Row],[FieldUsed]]&amp;"_"&amp;t_CCM2[[#This Row],[Index]]</f>
        <v>ProgSpecificOrgType_CREA2027_3</v>
      </c>
      <c r="B13" s="27">
        <v>43708300</v>
      </c>
      <c r="C13" s="27" t="s">
        <v>699</v>
      </c>
      <c r="D13" s="27" t="s">
        <v>700</v>
      </c>
      <c r="E13" s="27" t="s">
        <v>696</v>
      </c>
      <c r="F13" s="27">
        <v>3</v>
      </c>
      <c r="R13" s="35">
        <v>20000823</v>
      </c>
      <c r="S13" s="35" t="s">
        <v>96</v>
      </c>
      <c r="T13" s="35" t="s">
        <v>97</v>
      </c>
      <c r="U13" s="35" t="str">
        <f>t_Countries[[#This Row],[Name]]&amp;" (" &amp; t_Countries[[#This Row],[ISO]] &amp; ")"</f>
        <v>Antigua and Barbuda (AG)</v>
      </c>
      <c r="Y13" s="27" t="str">
        <f>IF(ROW(Y13)-ROW(l_CoveredRegion[[#Headers],[Value]])&gt;Y$1,"",VLOOKUP(Y$2&amp;"_"&amp;ROW(Y13)-ROW(l_CoveredRegion[[#Headers],[Value]]),t_CCM2[#All],4,0))</f>
        <v>EU-wide network</v>
      </c>
    </row>
    <row r="14" spans="1:28" x14ac:dyDescent="0.2">
      <c r="A14" s="31" t="str">
        <f>t_CCM2[[#This Row],[FieldUsed]]&amp;"_"&amp;t_CCM2[[#This Row],[Index]]</f>
        <v>ProgSpecificOrgType_CREA2027_4</v>
      </c>
      <c r="B14" s="27">
        <v>43708288</v>
      </c>
      <c r="C14" s="27" t="s">
        <v>701</v>
      </c>
      <c r="D14" s="27" t="s">
        <v>702</v>
      </c>
      <c r="E14" s="27" t="s">
        <v>696</v>
      </c>
      <c r="F14" s="27">
        <v>4</v>
      </c>
      <c r="R14" s="35">
        <v>20000830</v>
      </c>
      <c r="S14" s="35" t="s">
        <v>110</v>
      </c>
      <c r="T14" s="35" t="s">
        <v>111</v>
      </c>
      <c r="U14" s="35" t="str">
        <f>t_Countries[[#This Row],[Name]]&amp;" (" &amp; t_Countries[[#This Row],[ISO]] &amp; ")"</f>
        <v>Argentina (AR)</v>
      </c>
      <c r="Y14" s="27" t="str">
        <f>IF(ROW(Y14)-ROW(l_CoveredRegion[[#Headers],[Value]])&gt;Y$1,"",VLOOKUP(Y$2&amp;"_"&amp;ROW(Y14)-ROW(l_CoveredRegion[[#Headers],[Value]]),t_CCM2[#All],4,0))</f>
        <v>Foundation</v>
      </c>
    </row>
    <row r="15" spans="1:28" x14ac:dyDescent="0.2">
      <c r="A15" s="31" t="str">
        <f>t_CCM2[[#This Row],[FieldUsed]]&amp;"_"&amp;t_CCM2[[#This Row],[Index]]</f>
        <v>ProgSpecificOrgType_CREA2027_5</v>
      </c>
      <c r="B15" s="27">
        <v>43708234</v>
      </c>
      <c r="C15" s="27" t="s">
        <v>703</v>
      </c>
      <c r="D15" s="27" t="s">
        <v>704</v>
      </c>
      <c r="E15" s="27" t="s">
        <v>696</v>
      </c>
      <c r="F15" s="27">
        <v>5</v>
      </c>
      <c r="R15" s="35">
        <v>20000826</v>
      </c>
      <c r="S15" s="35" t="s">
        <v>102</v>
      </c>
      <c r="T15" s="35" t="s">
        <v>103</v>
      </c>
      <c r="U15" s="35" t="str">
        <f>t_Countries[[#This Row],[Name]]&amp;" (" &amp; t_Countries[[#This Row],[ISO]] &amp; ")"</f>
        <v>Armenia (AM)</v>
      </c>
      <c r="Y15" s="27" t="str">
        <f>IF(ROW(Y15)-ROW(l_CoveredRegion[[#Headers],[Value]])&gt;Y$1,"",VLOOKUP(Y$2&amp;"_"&amp;ROW(Y15)-ROW(l_CoveredRegion[[#Headers],[Value]]),t_CCM2[#All],4,0))</f>
        <v>Group of young people active in youth work</v>
      </c>
    </row>
    <row r="16" spans="1:28" x14ac:dyDescent="0.2">
      <c r="A16" s="31" t="str">
        <f>t_CCM2[[#This Row],[FieldUsed]]&amp;"_"&amp;t_CCM2[[#This Row],[Index]]</f>
        <v>ProgSpecificOrgType_CREA2027_6</v>
      </c>
      <c r="B16" s="27">
        <v>43708303</v>
      </c>
      <c r="C16" s="27" t="s">
        <v>705</v>
      </c>
      <c r="D16" s="27" t="s">
        <v>704</v>
      </c>
      <c r="E16" s="27" t="s">
        <v>696</v>
      </c>
      <c r="F16" s="27">
        <v>6</v>
      </c>
      <c r="R16" s="35">
        <v>20000834</v>
      </c>
      <c r="S16" s="35" t="s">
        <v>118</v>
      </c>
      <c r="T16" s="35" t="s">
        <v>119</v>
      </c>
      <c r="U16" s="35" t="str">
        <f>t_Countries[[#This Row],[Name]]&amp;" (" &amp; t_Countries[[#This Row],[ISO]] &amp; ")"</f>
        <v>Aruba (AW)</v>
      </c>
      <c r="Y16" s="27" t="str">
        <f>IF(ROW(Y16)-ROW(l_CoveredRegion[[#Headers],[Value]])&gt;Y$1,"",VLOOKUP(Y$2&amp;"_"&amp;ROW(Y16)-ROW(l_CoveredRegion[[#Headers],[Value]]),t_CCM2[#All],4,0))</f>
        <v>Higher education institution (tertiary level)</v>
      </c>
    </row>
    <row r="17" spans="1:25" x14ac:dyDescent="0.2">
      <c r="A17" s="31" t="str">
        <f>t_CCM2[[#This Row],[FieldUsed]]&amp;"_"&amp;t_CCM2[[#This Row],[Index]]</f>
        <v>ProgSpecificOrgType_CREA2027_7</v>
      </c>
      <c r="B17" s="27">
        <v>43708309</v>
      </c>
      <c r="C17" s="27" t="s">
        <v>706</v>
      </c>
      <c r="D17" s="27" t="s">
        <v>707</v>
      </c>
      <c r="E17" s="27" t="s">
        <v>696</v>
      </c>
      <c r="F17" s="27">
        <v>7</v>
      </c>
      <c r="R17" s="35">
        <v>20000833</v>
      </c>
      <c r="S17" s="35" t="s">
        <v>116</v>
      </c>
      <c r="T17" s="35" t="s">
        <v>117</v>
      </c>
      <c r="U17" s="35" t="str">
        <f>t_Countries[[#This Row],[Name]]&amp;" (" &amp; t_Countries[[#This Row],[ISO]] &amp; ")"</f>
        <v>Australia (AU)</v>
      </c>
      <c r="Y17" s="27" t="str">
        <f>IF(ROW(Y17)-ROW(l_CoveredRegion[[#Headers],[Value]])&gt;Y$1,"",VLOOKUP(Y$2&amp;"_"&amp;ROW(Y17)-ROW(l_CoveredRegion[[#Headers],[Value]]),t_CCM2[#All],4,0))</f>
        <v>Large enterprise</v>
      </c>
    </row>
    <row r="18" spans="1:25" x14ac:dyDescent="0.2">
      <c r="A18" s="31" t="str">
        <f>t_CCM2[[#This Row],[FieldUsed]]&amp;"_"&amp;t_CCM2[[#This Row],[Index]]</f>
        <v>ProgSpecificOrgType_CREA2027_8</v>
      </c>
      <c r="B18" s="27">
        <v>43708198</v>
      </c>
      <c r="C18" s="27" t="s">
        <v>708</v>
      </c>
      <c r="D18" s="27" t="s">
        <v>709</v>
      </c>
      <c r="E18" s="27" t="s">
        <v>696</v>
      </c>
      <c r="F18" s="27">
        <v>8</v>
      </c>
      <c r="R18" s="35">
        <v>20000832</v>
      </c>
      <c r="S18" s="35" t="s">
        <v>114</v>
      </c>
      <c r="T18" s="35" t="s">
        <v>115</v>
      </c>
      <c r="U18" s="35" t="str">
        <f>t_Countries[[#This Row],[Name]]&amp;" (" &amp; t_Countries[[#This Row],[ISO]] &amp; ")"</f>
        <v>Austria (AT)</v>
      </c>
      <c r="Y18" s="27" t="str">
        <f>IF(ROW(Y18)-ROW(l_CoveredRegion[[#Headers],[Value]])&gt;Y$1,"",VLOOKUP(Y$2&amp;"_"&amp;ROW(Y18)-ROW(l_CoveredRegion[[#Headers],[Value]]),t_CCM2[#All],4,0))</f>
        <v>Local Public body</v>
      </c>
    </row>
    <row r="19" spans="1:25" x14ac:dyDescent="0.2">
      <c r="A19" s="31" t="str">
        <f>t_CCM2[[#This Row],[FieldUsed]]&amp;"_"&amp;t_CCM2[[#This Row],[Index]]</f>
        <v>ProgSpecificOrgType_CREA2027_9</v>
      </c>
      <c r="B19" s="27">
        <v>43708243</v>
      </c>
      <c r="C19" s="27" t="s">
        <v>710</v>
      </c>
      <c r="D19" s="27" t="s">
        <v>711</v>
      </c>
      <c r="E19" s="27" t="s">
        <v>696</v>
      </c>
      <c r="F19" s="27">
        <v>9</v>
      </c>
      <c r="R19" s="35">
        <v>20000835</v>
      </c>
      <c r="S19" s="35" t="s">
        <v>120</v>
      </c>
      <c r="T19" s="35" t="s">
        <v>121</v>
      </c>
      <c r="U19" s="35" t="str">
        <f>t_Countries[[#This Row],[Name]]&amp;" (" &amp; t_Countries[[#This Row],[ISO]] &amp; ")"</f>
        <v>Azerbaijan (AZ)</v>
      </c>
      <c r="Y19" s="27" t="str">
        <f>IF(ROW(Y19)-ROW(l_CoveredRegion[[#Headers],[Value]])&gt;Y$1,"",VLOOKUP(Y$2&amp;"_"&amp;ROW(Y19)-ROW(l_CoveredRegion[[#Headers],[Value]]),t_CCM2[#All],4,0))</f>
        <v>National Public body</v>
      </c>
    </row>
    <row r="20" spans="1:25" x14ac:dyDescent="0.2">
      <c r="A20" s="31" t="str">
        <f>t_CCM2[[#This Row],[FieldUsed]]&amp;"_"&amp;t_CCM2[[#This Row],[Index]]</f>
        <v>ProgSpecificOrgType_CREA2027_10</v>
      </c>
      <c r="B20" s="27">
        <v>43708195</v>
      </c>
      <c r="C20" s="27" t="s">
        <v>712</v>
      </c>
      <c r="D20" s="27" t="s">
        <v>713</v>
      </c>
      <c r="E20" s="27" t="s">
        <v>696</v>
      </c>
      <c r="F20" s="27">
        <v>10</v>
      </c>
      <c r="R20" s="35">
        <v>31069908</v>
      </c>
      <c r="S20" s="35" t="s">
        <v>596</v>
      </c>
      <c r="T20" s="35" t="s">
        <v>597</v>
      </c>
      <c r="U20" s="35" t="str">
        <f>t_Countries[[#This Row],[Name]]&amp;" (" &amp; t_Countries[[#This Row],[ISO]] &amp; ")"</f>
        <v>Azores (X2)</v>
      </c>
      <c r="Y20" s="27" t="str">
        <f>IF(ROW(Y20)-ROW(l_CoveredRegion[[#Headers],[Value]])&gt;Y$1,"",VLOOKUP(Y$2&amp;"_"&amp;ROW(Y20)-ROW(l_CoveredRegion[[#Headers],[Value]]),t_CCM2[#All],4,0))</f>
        <v>National Youth Council</v>
      </c>
    </row>
    <row r="21" spans="1:25" x14ac:dyDescent="0.2">
      <c r="A21" s="31" t="str">
        <f>t_CCM2[[#This Row],[FieldUsed]]&amp;"_"&amp;t_CCM2[[#This Row],[Index]]</f>
        <v>ProgSpecificOrgType_CREA2027_11</v>
      </c>
      <c r="B21" s="27">
        <v>43708321</v>
      </c>
      <c r="C21" s="27" t="s">
        <v>714</v>
      </c>
      <c r="D21" s="27" t="s">
        <v>640</v>
      </c>
      <c r="E21" s="27" t="s">
        <v>696</v>
      </c>
      <c r="F21" s="27">
        <v>11</v>
      </c>
      <c r="R21" s="35">
        <v>20000849</v>
      </c>
      <c r="S21" s="35" t="s">
        <v>147</v>
      </c>
      <c r="T21" s="35" t="s">
        <v>148</v>
      </c>
      <c r="U21" s="35" t="str">
        <f>t_Countries[[#This Row],[Name]]&amp;" (" &amp; t_Countries[[#This Row],[ISO]] &amp; ")"</f>
        <v>Bahamas (BS)</v>
      </c>
      <c r="Y21" s="27" t="str">
        <f>IF(ROW(Y21)-ROW(l_CoveredRegion[[#Headers],[Value]])&gt;Y$1,"",VLOOKUP(Y$2&amp;"_"&amp;ROW(Y21)-ROW(l_CoveredRegion[[#Headers],[Value]]),t_CCM2[#All],4,0))</f>
        <v>Non-governmental organisation/association</v>
      </c>
    </row>
    <row r="22" spans="1:25" x14ac:dyDescent="0.2">
      <c r="A22" s="31" t="str">
        <f>t_CCM2[[#This Row],[FieldUsed]]&amp;"_"&amp;t_CCM2[[#This Row],[Index]]</f>
        <v>ProgSpecificOrgType_CREA2027_12</v>
      </c>
      <c r="B22" s="27">
        <v>43708189</v>
      </c>
      <c r="C22" s="27" t="s">
        <v>715</v>
      </c>
      <c r="D22" s="27" t="s">
        <v>716</v>
      </c>
      <c r="E22" s="27" t="s">
        <v>696</v>
      </c>
      <c r="F22" s="27">
        <v>12</v>
      </c>
      <c r="R22" s="35">
        <v>20000842</v>
      </c>
      <c r="S22" s="35" t="s">
        <v>133</v>
      </c>
      <c r="T22" s="35" t="s">
        <v>134</v>
      </c>
      <c r="U22" s="35" t="str">
        <f>t_Countries[[#This Row],[Name]]&amp;" (" &amp; t_Countries[[#This Row],[ISO]] &amp; ")"</f>
        <v>Bahrain (BH)</v>
      </c>
      <c r="Y22" s="27" t="str">
        <f>IF(ROW(Y22)-ROW(l_CoveredRegion[[#Headers],[Value]])&gt;Y$1,"",VLOOKUP(Y$2&amp;"_"&amp;ROW(Y22)-ROW(l_CoveredRegion[[#Headers],[Value]]),t_CCM2[#All],4,0))</f>
        <v>Organisation or association representing (parts of) the sport sector</v>
      </c>
    </row>
    <row r="23" spans="1:25" x14ac:dyDescent="0.2">
      <c r="A23" s="31" t="str">
        <f>t_CCM2[[#This Row],[FieldUsed]]&amp;"_"&amp;t_CCM2[[#This Row],[Index]]</f>
        <v>ProgSpecificOrgType_CREA2027_13</v>
      </c>
      <c r="B23" s="27">
        <v>43708261</v>
      </c>
      <c r="C23" s="27" t="s">
        <v>717</v>
      </c>
      <c r="D23" s="27" t="s">
        <v>718</v>
      </c>
      <c r="E23" s="27" t="s">
        <v>696</v>
      </c>
      <c r="F23" s="27">
        <v>13</v>
      </c>
      <c r="R23" s="35">
        <v>20000838</v>
      </c>
      <c r="S23" s="35" t="s">
        <v>126</v>
      </c>
      <c r="T23" s="35" t="s">
        <v>127</v>
      </c>
      <c r="U23" s="35" t="str">
        <f>t_Countries[[#This Row],[Name]]&amp;" (" &amp; t_Countries[[#This Row],[ISO]] &amp; ")"</f>
        <v>Bangladesh (BD)</v>
      </c>
      <c r="Y23" s="27" t="str">
        <f>IF(ROW(Y23)-ROW(l_CoveredRegion[[#Headers],[Value]])&gt;Y$1,"",VLOOKUP(Y$2&amp;"_"&amp;ROW(Y23)-ROW(l_CoveredRegion[[#Headers],[Value]]),t_CCM2[#All],4,0))</f>
        <v>Other associations active in Education and Training</v>
      </c>
    </row>
    <row r="24" spans="1:25" x14ac:dyDescent="0.2">
      <c r="A24" s="31" t="str">
        <f>t_CCM2[[#This Row],[FieldUsed]]&amp;"_"&amp;t_CCM2[[#This Row],[Index]]</f>
        <v>ProgSpecificOrgType_CREA2027_14</v>
      </c>
      <c r="B24" s="27">
        <v>43708324</v>
      </c>
      <c r="C24" s="27" t="s">
        <v>719</v>
      </c>
      <c r="D24" s="27" t="s">
        <v>720</v>
      </c>
      <c r="E24" s="27" t="s">
        <v>696</v>
      </c>
      <c r="F24" s="27">
        <v>14</v>
      </c>
      <c r="R24" s="35">
        <v>20000837</v>
      </c>
      <c r="S24" s="35" t="s">
        <v>124</v>
      </c>
      <c r="T24" s="35" t="s">
        <v>125</v>
      </c>
      <c r="U24" s="35" t="str">
        <f>t_Countries[[#This Row],[Name]]&amp;" (" &amp; t_Countries[[#This Row],[ISO]] &amp; ")"</f>
        <v>Barbados (BB)</v>
      </c>
      <c r="Y24" s="27" t="str">
        <f>IF(ROW(Y24)-ROW(l_CoveredRegion[[#Headers],[Value]])&gt;Y$1,"",VLOOKUP(Y$2&amp;"_"&amp;ROW(Y24)-ROW(l_CoveredRegion[[#Headers],[Value]]),t_CCM2[#All],4,0))</f>
        <v>Public service provider</v>
      </c>
    </row>
    <row r="25" spans="1:25" x14ac:dyDescent="0.2">
      <c r="A25" s="31" t="str">
        <f>t_CCM2[[#This Row],[FieldUsed]]&amp;"_"&amp;t_CCM2[[#This Row],[Index]]</f>
        <v>ProgSpecificOrgType_CREA2027_15</v>
      </c>
      <c r="B25" s="27">
        <v>43708339</v>
      </c>
      <c r="C25" s="27" t="s">
        <v>721</v>
      </c>
      <c r="D25" s="27" t="s">
        <v>722</v>
      </c>
      <c r="E25" s="27" t="s">
        <v>696</v>
      </c>
      <c r="F25" s="27">
        <v>15</v>
      </c>
      <c r="R25" s="35">
        <v>20000853</v>
      </c>
      <c r="S25" s="35" t="s">
        <v>155</v>
      </c>
      <c r="T25" s="35" t="s">
        <v>156</v>
      </c>
      <c r="U25" s="35" t="str">
        <f>t_Countries[[#This Row],[Name]]&amp;" (" &amp; t_Countries[[#This Row],[ISO]] &amp; ")"</f>
        <v>Belarus (BY)</v>
      </c>
      <c r="Y25" s="27" t="str">
        <f>IF(ROW(Y25)-ROW(l_CoveredRegion[[#Headers],[Value]])&gt;Y$1,"",VLOOKUP(Y$2&amp;"_"&amp;ROW(Y25)-ROW(l_CoveredRegion[[#Headers],[Value]]),t_CCM2[#All],4,0))</f>
        <v>Regional Public body</v>
      </c>
    </row>
    <row r="26" spans="1:25" x14ac:dyDescent="0.2">
      <c r="A26" s="31" t="str">
        <f>t_CCM2[[#This Row],[FieldUsed]]&amp;"_"&amp;t_CCM2[[#This Row],[Index]]</f>
        <v>ProgSpecificOrgType_CREA2027_16</v>
      </c>
      <c r="B26" s="27">
        <v>43708345</v>
      </c>
      <c r="C26" s="27" t="s">
        <v>723</v>
      </c>
      <c r="D26" s="27" t="s">
        <v>724</v>
      </c>
      <c r="E26" s="27" t="s">
        <v>696</v>
      </c>
      <c r="F26" s="27">
        <v>16</v>
      </c>
      <c r="R26" s="35">
        <v>20000839</v>
      </c>
      <c r="S26" s="35" t="s">
        <v>29</v>
      </c>
      <c r="T26" s="35" t="s">
        <v>128</v>
      </c>
      <c r="U26" s="35" t="str">
        <f>t_Countries[[#This Row],[Name]]&amp;" (" &amp; t_Countries[[#This Row],[ISO]] &amp; ")"</f>
        <v>Belgium (BE)</v>
      </c>
      <c r="Y26" s="27" t="str">
        <f>IF(ROW(Y26)-ROW(l_CoveredRegion[[#Headers],[Value]])&gt;Y$1,"",VLOOKUP(Y$2&amp;"_"&amp;ROW(Y26)-ROW(l_CoveredRegion[[#Headers],[Value]]),t_CCM2[#All],4,0))</f>
        <v>Research Institute/Centre</v>
      </c>
    </row>
    <row r="27" spans="1:25" x14ac:dyDescent="0.2">
      <c r="A27" s="31" t="str">
        <f>t_CCM2[[#This Row],[FieldUsed]]&amp;"_"&amp;t_CCM2[[#This Row],[Index]]</f>
        <v>ProgSpecificOrgType_CREA2027_17</v>
      </c>
      <c r="B27" s="27">
        <v>43708231</v>
      </c>
      <c r="C27" s="27" t="s">
        <v>725</v>
      </c>
      <c r="D27" s="27" t="s">
        <v>726</v>
      </c>
      <c r="E27" s="27" t="s">
        <v>696</v>
      </c>
      <c r="F27" s="27">
        <v>17</v>
      </c>
      <c r="R27" s="35">
        <v>20000854</v>
      </c>
      <c r="S27" s="35" t="s">
        <v>157</v>
      </c>
      <c r="T27" s="35" t="s">
        <v>158</v>
      </c>
      <c r="U27" s="35" t="str">
        <f>t_Countries[[#This Row],[Name]]&amp;" (" &amp; t_Countries[[#This Row],[ISO]] &amp; ")"</f>
        <v>Belize (BZ)</v>
      </c>
      <c r="Y27" s="27" t="str">
        <f>IF(ROW(Y27)-ROW(l_CoveredRegion[[#Headers],[Value]])&gt;Y$1,"",VLOOKUP(Y$2&amp;"_"&amp;ROW(Y27)-ROW(l_CoveredRegion[[#Headers],[Value]]),t_CCM2[#All],4,0))</f>
        <v>School/Institute/Educational centre – Adult education</v>
      </c>
    </row>
    <row r="28" spans="1:25" x14ac:dyDescent="0.2">
      <c r="A28" s="31" t="str">
        <f>t_CCM2[[#This Row],[FieldUsed]]&amp;"_"&amp;t_CCM2[[#This Row],[Index]]</f>
        <v>ProgSpecificOrgType_CREA2027_18</v>
      </c>
      <c r="B28" s="27">
        <v>43708306</v>
      </c>
      <c r="C28" s="27" t="s">
        <v>727</v>
      </c>
      <c r="D28" s="27" t="s">
        <v>728</v>
      </c>
      <c r="E28" s="27" t="s">
        <v>696</v>
      </c>
      <c r="F28" s="27">
        <v>18</v>
      </c>
      <c r="R28" s="35">
        <v>20000844</v>
      </c>
      <c r="S28" s="35" t="s">
        <v>137</v>
      </c>
      <c r="T28" s="35" t="s">
        <v>138</v>
      </c>
      <c r="U28" s="35" t="str">
        <f>t_Countries[[#This Row],[Name]]&amp;" (" &amp; t_Countries[[#This Row],[ISO]] &amp; ")"</f>
        <v>Benin (BJ)</v>
      </c>
      <c r="Y28" s="27" t="str">
        <f>IF(ROW(Y28)-ROW(l_CoveredRegion[[#Headers],[Value]])&gt;Y$1,"",VLOOKUP(Y$2&amp;"_"&amp;ROW(Y28)-ROW(l_CoveredRegion[[#Headers],[Value]]),t_CCM2[#All],4,0))</f>
        <v>School/Institute/Educational centre – General education (pre-primary level)</v>
      </c>
    </row>
    <row r="29" spans="1:25" x14ac:dyDescent="0.2">
      <c r="A29" s="31" t="str">
        <f>t_CCM2[[#This Row],[FieldUsed]]&amp;"_"&amp;t_CCM2[[#This Row],[Index]]</f>
        <v>ProgSpecificOrgType_CREA2027_19</v>
      </c>
      <c r="B29" s="27">
        <v>43708210</v>
      </c>
      <c r="C29" s="27" t="s">
        <v>729</v>
      </c>
      <c r="D29" s="27" t="s">
        <v>730</v>
      </c>
      <c r="E29" s="27" t="s">
        <v>696</v>
      </c>
      <c r="F29" s="27">
        <v>19</v>
      </c>
      <c r="R29" s="35">
        <v>20000845</v>
      </c>
      <c r="S29" s="35" t="s">
        <v>139</v>
      </c>
      <c r="T29" s="35" t="s">
        <v>140</v>
      </c>
      <c r="U29" s="35" t="str">
        <f>t_Countries[[#This Row],[Name]]&amp;" (" &amp; t_Countries[[#This Row],[ISO]] &amp; ")"</f>
        <v>Bermuda (BM)</v>
      </c>
      <c r="Y29" s="27" t="str">
        <f>IF(ROW(Y29)-ROW(l_CoveredRegion[[#Headers],[Value]])&gt;Y$1,"",VLOOKUP(Y$2&amp;"_"&amp;ROW(Y29)-ROW(l_CoveredRegion[[#Headers],[Value]]),t_CCM2[#All],4,0))</f>
        <v>School/Institute/Educational centre – General education (primary level)</v>
      </c>
    </row>
    <row r="30" spans="1:25" x14ac:dyDescent="0.2">
      <c r="A30" s="31" t="str">
        <f>t_CCM2[[#This Row],[FieldUsed]]&amp;"_"&amp;t_CCM2[[#This Row],[Index]]</f>
        <v>ProgSpecificOrgType_CREA2027_20</v>
      </c>
      <c r="B30" s="27">
        <v>43708351</v>
      </c>
      <c r="C30" s="27" t="s">
        <v>731</v>
      </c>
      <c r="D30" s="27" t="s">
        <v>732</v>
      </c>
      <c r="E30" s="27" t="s">
        <v>696</v>
      </c>
      <c r="F30" s="27">
        <v>20</v>
      </c>
      <c r="R30" s="35">
        <v>20000850</v>
      </c>
      <c r="S30" s="35" t="s">
        <v>149</v>
      </c>
      <c r="T30" s="35" t="s">
        <v>150</v>
      </c>
      <c r="U30" s="35" t="str">
        <f>t_Countries[[#This Row],[Name]]&amp;" (" &amp; t_Countries[[#This Row],[ISO]] &amp; ")"</f>
        <v>Bhutan (BT)</v>
      </c>
      <c r="Y30" s="27" t="str">
        <f>IF(ROW(Y30)-ROW(l_CoveredRegion[[#Headers],[Value]])&gt;Y$1,"",VLOOKUP(Y$2&amp;"_"&amp;ROW(Y30)-ROW(l_CoveredRegion[[#Headers],[Value]]),t_CCM2[#All],4,0))</f>
        <v>School/Institute/Educational centre – General education (secondary level)</v>
      </c>
    </row>
    <row r="31" spans="1:25" x14ac:dyDescent="0.2">
      <c r="A31" s="31" t="str">
        <f>t_CCM2[[#This Row],[FieldUsed]]&amp;"_"&amp;t_CCM2[[#This Row],[Index]]</f>
        <v>ProgSpecificOrgType_CREA2027_21</v>
      </c>
      <c r="B31" s="27">
        <v>43708252</v>
      </c>
      <c r="C31" s="27" t="s">
        <v>733</v>
      </c>
      <c r="D31" s="27" t="s">
        <v>734</v>
      </c>
      <c r="E31" s="27" t="s">
        <v>696</v>
      </c>
      <c r="F31" s="27">
        <v>21</v>
      </c>
      <c r="R31" s="35">
        <v>20000847</v>
      </c>
      <c r="S31" s="35" t="s">
        <v>143</v>
      </c>
      <c r="T31" s="35" t="s">
        <v>144</v>
      </c>
      <c r="U31" s="35" t="str">
        <f>t_Countries[[#This Row],[Name]]&amp;" (" &amp; t_Countries[[#This Row],[ISO]] &amp; ")"</f>
        <v>Bolivia (BO)</v>
      </c>
      <c r="Y31" s="27" t="str">
        <f>IF(ROW(Y31)-ROW(l_CoveredRegion[[#Headers],[Value]])&gt;Y$1,"",VLOOKUP(Y$2&amp;"_"&amp;ROW(Y31)-ROW(l_CoveredRegion[[#Headers],[Value]]),t_CCM2[#All],4,0))</f>
        <v>School/Institute/Educational centre – Vocational Training (secondary level)</v>
      </c>
    </row>
    <row r="32" spans="1:25" x14ac:dyDescent="0.2">
      <c r="A32" s="31" t="str">
        <f>t_CCM2[[#This Row],[FieldUsed]]&amp;"_"&amp;t_CCM2[[#This Row],[Index]]</f>
        <v>ProgSpecificOrgType_CREA2027_22</v>
      </c>
      <c r="B32" s="27">
        <v>43708255</v>
      </c>
      <c r="C32" s="27" t="s">
        <v>735</v>
      </c>
      <c r="D32" s="27" t="s">
        <v>736</v>
      </c>
      <c r="E32" s="27" t="s">
        <v>696</v>
      </c>
      <c r="F32" s="27">
        <v>22</v>
      </c>
      <c r="R32" s="35">
        <v>31041507</v>
      </c>
      <c r="S32" s="35" t="s">
        <v>578</v>
      </c>
      <c r="T32" s="35" t="s">
        <v>579</v>
      </c>
      <c r="U32" s="35" t="str">
        <f>t_Countries[[#This Row],[Name]]&amp;" (" &amp; t_Countries[[#This Row],[ISO]] &amp; ")"</f>
        <v>Bonaire Sint Eustatius and Saba (BQ)</v>
      </c>
      <c r="Y32" s="27" t="str">
        <f>IF(ROW(Y32)-ROW(l_CoveredRegion[[#Headers],[Value]])&gt;Y$1,"",VLOOKUP(Y$2&amp;"_"&amp;ROW(Y32)-ROW(l_CoveredRegion[[#Headers],[Value]]),t_CCM2[#All],4,0))</f>
        <v>School/Institute/Educational centre – Vocational Training (tertiary level)</v>
      </c>
    </row>
    <row r="33" spans="1:25" x14ac:dyDescent="0.2">
      <c r="A33" s="31" t="str">
        <f>t_CCM2[[#This Row],[FieldUsed]]&amp;"_"&amp;t_CCM2[[#This Row],[Index]]</f>
        <v>ProgSpecificOrgType_CREA2027_23</v>
      </c>
      <c r="B33" s="27">
        <v>43708258</v>
      </c>
      <c r="C33" s="27" t="s">
        <v>737</v>
      </c>
      <c r="D33" s="27" t="s">
        <v>738</v>
      </c>
      <c r="E33" s="27" t="s">
        <v>696</v>
      </c>
      <c r="F33" s="27">
        <v>23</v>
      </c>
      <c r="R33" s="35">
        <v>20000836</v>
      </c>
      <c r="S33" s="35" t="s">
        <v>122</v>
      </c>
      <c r="T33" s="35" t="s">
        <v>123</v>
      </c>
      <c r="U33" s="35" t="str">
        <f>t_Countries[[#This Row],[Name]]&amp;" (" &amp; t_Countries[[#This Row],[ISO]] &amp; ")"</f>
        <v>Bosnia and Herzegovina (BA)</v>
      </c>
      <c r="Y33" s="27" t="str">
        <f>IF(ROW(Y33)-ROW(l_CoveredRegion[[#Headers],[Value]])&gt;Y$1,"",VLOOKUP(Y$2&amp;"_"&amp;ROW(Y33)-ROW(l_CoveredRegion[[#Headers],[Value]]),t_CCM2[#All],4,0))</f>
        <v>Small and medium sized enterprise</v>
      </c>
    </row>
    <row r="34" spans="1:25" x14ac:dyDescent="0.2">
      <c r="A34" s="31" t="str">
        <f>t_CCM2[[#This Row],[FieldUsed]]&amp;"_"&amp;t_CCM2[[#This Row],[Index]]</f>
        <v>ProgSpecificOrgType_CREA2027_24</v>
      </c>
      <c r="B34" s="27">
        <v>43708177</v>
      </c>
      <c r="C34" s="27" t="s">
        <v>739</v>
      </c>
      <c r="D34" s="27" t="s">
        <v>740</v>
      </c>
      <c r="E34" s="27" t="s">
        <v>696</v>
      </c>
      <c r="F34" s="27">
        <v>24</v>
      </c>
      <c r="R34" s="35">
        <v>20000852</v>
      </c>
      <c r="S34" s="35" t="s">
        <v>153</v>
      </c>
      <c r="T34" s="35" t="s">
        <v>154</v>
      </c>
      <c r="U34" s="35" t="str">
        <f>t_Countries[[#This Row],[Name]]&amp;" (" &amp; t_Countries[[#This Row],[ISO]] &amp; ")"</f>
        <v>Botswana (BW)</v>
      </c>
      <c r="Y34" s="27" t="str">
        <f>IF(ROW(Y34)-ROW(l_CoveredRegion[[#Headers],[Value]])&gt;Y$1,"",VLOOKUP(Y$2&amp;"_"&amp;ROW(Y34)-ROW(l_CoveredRegion[[#Headers],[Value]]),t_CCM2[#All],4,0))</f>
        <v>Social enterprise</v>
      </c>
    </row>
    <row r="35" spans="1:25" x14ac:dyDescent="0.2">
      <c r="A35" s="31" t="str">
        <f>t_CCM2[[#This Row],[FieldUsed]]&amp;"_"&amp;t_CCM2[[#This Row],[Index]]</f>
        <v>ProgSpecificOrgType_CREA2027_25</v>
      </c>
      <c r="B35" s="27">
        <v>43708180</v>
      </c>
      <c r="C35" s="27" t="s">
        <v>741</v>
      </c>
      <c r="D35" s="27" t="s">
        <v>742</v>
      </c>
      <c r="E35" s="27" t="s">
        <v>696</v>
      </c>
      <c r="F35" s="27">
        <v>25</v>
      </c>
      <c r="R35" s="35">
        <v>20000851</v>
      </c>
      <c r="S35" s="35" t="s">
        <v>151</v>
      </c>
      <c r="T35" s="35" t="s">
        <v>152</v>
      </c>
      <c r="U35" s="35" t="str">
        <f>t_Countries[[#This Row],[Name]]&amp;" (" &amp; t_Countries[[#This Row],[ISO]] &amp; ")"</f>
        <v>Bouvet Island (BV)</v>
      </c>
      <c r="Y35" s="27" t="str">
        <f>IF(ROW(Y35)-ROW(l_CoveredRegion[[#Headers],[Value]])&gt;Y$1,"",VLOOKUP(Y$2&amp;"_"&amp;ROW(Y35)-ROW(l_CoveredRegion[[#Headers],[Value]]),t_CCM2[#All],4,0))</f>
        <v>Social partner or other representative of working life (chambers of commerce, trade union, trade association)</v>
      </c>
    </row>
    <row r="36" spans="1:25" x14ac:dyDescent="0.2">
      <c r="A36" s="31" t="str">
        <f>t_CCM2[[#This Row],[FieldUsed]]&amp;"_"&amp;t_CCM2[[#This Row],[Index]]</f>
        <v>ProgSpecificOrgType_CREA2027_26</v>
      </c>
      <c r="B36" s="27">
        <v>43708183</v>
      </c>
      <c r="C36" s="27" t="s">
        <v>743</v>
      </c>
      <c r="D36" s="27" t="s">
        <v>744</v>
      </c>
      <c r="E36" s="27" t="s">
        <v>696</v>
      </c>
      <c r="F36" s="27">
        <v>26</v>
      </c>
      <c r="R36" s="35">
        <v>20000848</v>
      </c>
      <c r="S36" s="35" t="s">
        <v>145</v>
      </c>
      <c r="T36" s="35" t="s">
        <v>146</v>
      </c>
      <c r="U36" s="35" t="str">
        <f>t_Countries[[#This Row],[Name]]&amp;" (" &amp; t_Countries[[#This Row],[ISO]] &amp; ")"</f>
        <v>Brazil (BR)</v>
      </c>
      <c r="Y36" s="27" t="str">
        <f>IF(ROW(Y36)-ROW(l_CoveredRegion[[#Headers],[Value]])&gt;Y$1,"",VLOOKUP(Y$2&amp;"_"&amp;ROW(Y36)-ROW(l_CoveredRegion[[#Headers],[Value]]),t_CCM2[#All],4,0))</f>
        <v>Sport club</v>
      </c>
    </row>
    <row r="37" spans="1:25" x14ac:dyDescent="0.2">
      <c r="A37" s="31" t="str">
        <f>t_CCM2[[#This Row],[FieldUsed]]&amp;"_"&amp;t_CCM2[[#This Row],[Index]]</f>
        <v>ProgSpecificOrgType_CREA2027_27</v>
      </c>
      <c r="B37" s="27">
        <v>43708186</v>
      </c>
      <c r="C37" s="27" t="s">
        <v>745</v>
      </c>
      <c r="D37" s="27" t="s">
        <v>746</v>
      </c>
      <c r="E37" s="27" t="s">
        <v>696</v>
      </c>
      <c r="F37" s="27">
        <v>27</v>
      </c>
      <c r="R37" s="35">
        <v>31072607</v>
      </c>
      <c r="S37" s="35" t="s">
        <v>602</v>
      </c>
      <c r="T37" s="35" t="s">
        <v>603</v>
      </c>
      <c r="U37" s="35" t="str">
        <f>t_Countries[[#This Row],[Name]]&amp;" (" &amp; t_Countries[[#This Row],[ISO]] &amp; ")"</f>
        <v>British Antarctic Territory (AB)</v>
      </c>
      <c r="Y37" s="27" t="str">
        <f>IF(ROW(Y37)-ROW(l_CoveredRegion[[#Headers],[Value]])&gt;Y$1,"",VLOOKUP(Y$2&amp;"_"&amp;ROW(Y37)-ROW(l_CoveredRegion[[#Headers],[Value]]),t_CCM2[#All],4,0))</f>
        <v>Sport federation</v>
      </c>
    </row>
    <row r="38" spans="1:25" x14ac:dyDescent="0.2">
      <c r="A38" s="31" t="str">
        <f>t_CCM2[[#This Row],[FieldUsed]]&amp;"_"&amp;t_CCM2[[#This Row],[Index]]</f>
        <v>ProgSpecificOrgType_CREA2027_28</v>
      </c>
      <c r="B38" s="27">
        <v>43708237</v>
      </c>
      <c r="C38" s="27" t="s">
        <v>747</v>
      </c>
      <c r="D38" s="27" t="s">
        <v>748</v>
      </c>
      <c r="E38" s="27" t="s">
        <v>696</v>
      </c>
      <c r="F38" s="27">
        <v>28</v>
      </c>
      <c r="R38" s="35">
        <v>20000918</v>
      </c>
      <c r="S38" s="35" t="s">
        <v>281</v>
      </c>
      <c r="T38" s="35" t="s">
        <v>282</v>
      </c>
      <c r="U38" s="35" t="str">
        <f>t_Countries[[#This Row],[Name]]&amp;" (" &amp; t_Countries[[#This Row],[ISO]] &amp; ")"</f>
        <v>British Indian Ocean Territory (IO)</v>
      </c>
      <c r="Y38" s="27" t="str">
        <f>IF(ROW(Y38)-ROW(l_CoveredRegion[[#Headers],[Value]])&gt;Y$1,"",VLOOKUP(Y$2&amp;"_"&amp;ROW(Y38)-ROW(l_CoveredRegion[[#Headers],[Value]]),t_CCM2[#All],4,0))</f>
        <v>Sport league</v>
      </c>
    </row>
    <row r="39" spans="1:25" x14ac:dyDescent="0.2">
      <c r="A39" s="31" t="str">
        <f>t_CCM2[[#This Row],[FieldUsed]]&amp;"_"&amp;t_CCM2[[#This Row],[Index]]</f>
        <v>ProgSpecificOrgType_CREA2027_29</v>
      </c>
      <c r="B39" s="27">
        <v>43708192</v>
      </c>
      <c r="C39" s="27" t="s">
        <v>749</v>
      </c>
      <c r="D39" s="27" t="s">
        <v>750</v>
      </c>
      <c r="E39" s="27" t="s">
        <v>696</v>
      </c>
      <c r="F39" s="27">
        <v>29</v>
      </c>
      <c r="R39" s="35">
        <v>20001040</v>
      </c>
      <c r="S39" s="35" t="s">
        <v>521</v>
      </c>
      <c r="T39" s="35" t="s">
        <v>522</v>
      </c>
      <c r="U39" s="35" t="str">
        <f>t_Countries[[#This Row],[Name]]&amp;" (" &amp; t_Countries[[#This Row],[ISO]] &amp; ")"</f>
        <v>British Virgin Islands (VG)</v>
      </c>
      <c r="Y39" s="27" t="str">
        <f>IF(ROW(Y39)-ROW(l_CoveredRegion[[#Headers],[Value]])&gt;Y$1,"",VLOOKUP(Y$2&amp;"_"&amp;ROW(Y39)-ROW(l_CoveredRegion[[#Headers],[Value]]),t_CCM2[#All],4,0))</f>
        <v>Student associations</v>
      </c>
    </row>
    <row r="40" spans="1:25" x14ac:dyDescent="0.2">
      <c r="A40" s="31" t="str">
        <f>t_CCM2[[#This Row],[FieldUsed]]&amp;"_"&amp;t_CCM2[[#This Row],[Index]]</f>
        <v>ProgSpecificOrgType_CREA2027_30</v>
      </c>
      <c r="B40" s="27">
        <v>43708330</v>
      </c>
      <c r="C40" s="27" t="s">
        <v>751</v>
      </c>
      <c r="D40" s="27" t="s">
        <v>752</v>
      </c>
      <c r="E40" s="27" t="s">
        <v>696</v>
      </c>
      <c r="F40" s="27">
        <v>30</v>
      </c>
      <c r="R40" s="35">
        <v>20000846</v>
      </c>
      <c r="S40" s="35" t="s">
        <v>141</v>
      </c>
      <c r="T40" s="35" t="s">
        <v>142</v>
      </c>
      <c r="U40" s="35" t="str">
        <f>t_Countries[[#This Row],[Name]]&amp;" (" &amp; t_Countries[[#This Row],[ISO]] &amp; ")"</f>
        <v>Brunei Darussalam (BN)</v>
      </c>
      <c r="Y40" s="27" t="str">
        <f>IF(ROW(Y40)-ROW(l_CoveredRegion[[#Headers],[Value]])&gt;Y$1,"",VLOOKUP(Y$2&amp;"_"&amp;ROW(Y40)-ROW(l_CoveredRegion[[#Headers],[Value]]),t_CCM2[#All],4,0))</f>
        <v>Teachers associations</v>
      </c>
    </row>
    <row r="41" spans="1:25" x14ac:dyDescent="0.2">
      <c r="A41" s="31" t="str">
        <f>t_CCM2[[#This Row],[FieldUsed]]&amp;"_"&amp;t_CCM2[[#This Row],[Index]]</f>
        <v>ProgSpecificOrgType_CREA2027_31</v>
      </c>
      <c r="B41" s="27">
        <v>43708333</v>
      </c>
      <c r="C41" s="27" t="s">
        <v>753</v>
      </c>
      <c r="D41" s="27" t="s">
        <v>754</v>
      </c>
      <c r="E41" s="27" t="s">
        <v>696</v>
      </c>
      <c r="F41" s="27">
        <v>31</v>
      </c>
      <c r="R41" s="35">
        <v>20000841</v>
      </c>
      <c r="S41" s="35" t="s">
        <v>131</v>
      </c>
      <c r="T41" s="35" t="s">
        <v>132</v>
      </c>
      <c r="U41" s="35" t="str">
        <f>t_Countries[[#This Row],[Name]]&amp;" (" &amp; t_Countries[[#This Row],[ISO]] &amp; ")"</f>
        <v>Bulgaria (BG)</v>
      </c>
      <c r="Y41" s="27" t="str">
        <f>IF(ROW(Y41)-ROW(l_CoveredRegion[[#Headers],[Value]])&gt;Y$1,"",VLOOKUP(Y$2&amp;"_"&amp;ROW(Y41)-ROW(l_CoveredRegion[[#Headers],[Value]]),t_CCM2[#All],4,0))</f>
        <v>Youth organisation</v>
      </c>
    </row>
    <row r="42" spans="1:25" x14ac:dyDescent="0.2">
      <c r="A42" s="31" t="str">
        <f>t_CCM2[[#This Row],[FieldUsed]]&amp;"_"&amp;t_CCM2[[#This Row],[Index]]</f>
        <v>ProgSpecificOrgType_CREA2027_32</v>
      </c>
      <c r="B42" s="27">
        <v>43708264</v>
      </c>
      <c r="C42" s="27" t="s">
        <v>755</v>
      </c>
      <c r="D42" s="27" t="s">
        <v>756</v>
      </c>
      <c r="E42" s="27" t="s">
        <v>696</v>
      </c>
      <c r="F42" s="27">
        <v>32</v>
      </c>
      <c r="R42" s="35">
        <v>20000840</v>
      </c>
      <c r="S42" s="35" t="s">
        <v>129</v>
      </c>
      <c r="T42" s="35" t="s">
        <v>130</v>
      </c>
      <c r="U42" s="35" t="str">
        <f>t_Countries[[#This Row],[Name]]&amp;" (" &amp; t_Countries[[#This Row],[ISO]] &amp; ")"</f>
        <v>Burkina Faso (BF)</v>
      </c>
    </row>
    <row r="43" spans="1:25" x14ac:dyDescent="0.2">
      <c r="A43" s="31" t="str">
        <f>t_CCM2[[#This Row],[FieldUsed]]&amp;"_"&amp;t_CCM2[[#This Row],[Index]]</f>
        <v>ProgSpecificOrgType_CREA2027_33</v>
      </c>
      <c r="B43" s="27">
        <v>43708267</v>
      </c>
      <c r="C43" s="27" t="s">
        <v>757</v>
      </c>
      <c r="D43" s="27" t="s">
        <v>758</v>
      </c>
      <c r="E43" s="27" t="s">
        <v>696</v>
      </c>
      <c r="F43" s="27">
        <v>33</v>
      </c>
      <c r="R43" s="35">
        <v>20000843</v>
      </c>
      <c r="S43" s="35" t="s">
        <v>135</v>
      </c>
      <c r="T43" s="35" t="s">
        <v>136</v>
      </c>
      <c r="U43" s="35" t="str">
        <f>t_Countries[[#This Row],[Name]]&amp;" (" &amp; t_Countries[[#This Row],[ISO]] &amp; ")"</f>
        <v>Burundi (BI)</v>
      </c>
    </row>
    <row r="44" spans="1:25" x14ac:dyDescent="0.2">
      <c r="A44" s="31" t="str">
        <f>t_CCM2[[#This Row],[FieldUsed]]&amp;"_"&amp;t_CCM2[[#This Row],[Index]]</f>
        <v>ProgSpecificOrgType_CREA2027_34</v>
      </c>
      <c r="B44" s="27">
        <v>43708270</v>
      </c>
      <c r="C44" s="27" t="s">
        <v>759</v>
      </c>
      <c r="D44" s="27" t="s">
        <v>760</v>
      </c>
      <c r="E44" s="27" t="s">
        <v>696</v>
      </c>
      <c r="F44" s="27">
        <v>34</v>
      </c>
      <c r="R44" s="35">
        <v>20000928</v>
      </c>
      <c r="S44" s="35" t="s">
        <v>301</v>
      </c>
      <c r="T44" s="35" t="s">
        <v>302</v>
      </c>
      <c r="U44" s="35" t="str">
        <f>t_Countries[[#This Row],[Name]]&amp;" (" &amp; t_Countries[[#This Row],[ISO]] &amp; ")"</f>
        <v>Cambodia (KH)</v>
      </c>
    </row>
    <row r="45" spans="1:25" x14ac:dyDescent="0.2">
      <c r="A45" s="31" t="str">
        <f>t_CCM2[[#This Row],[FieldUsed]]&amp;"_"&amp;t_CCM2[[#This Row],[Index]]</f>
        <v>ProgSpecificOrgType_CREA2027_35</v>
      </c>
      <c r="B45" s="27">
        <v>43708348</v>
      </c>
      <c r="C45" s="27" t="s">
        <v>761</v>
      </c>
      <c r="D45" s="27" t="s">
        <v>762</v>
      </c>
      <c r="E45" s="27" t="s">
        <v>696</v>
      </c>
      <c r="F45" s="27">
        <v>35</v>
      </c>
      <c r="R45" s="35">
        <v>20000864</v>
      </c>
      <c r="S45" s="35" t="s">
        <v>177</v>
      </c>
      <c r="T45" s="35" t="s">
        <v>178</v>
      </c>
      <c r="U45" s="35" t="str">
        <f>t_Countries[[#This Row],[Name]]&amp;" (" &amp; t_Countries[[#This Row],[ISO]] &amp; ")"</f>
        <v>Cameroon (CM)</v>
      </c>
    </row>
    <row r="46" spans="1:25" x14ac:dyDescent="0.2">
      <c r="A46" s="31" t="str">
        <f>t_CCM2[[#This Row],[FieldUsed]]&amp;"_"&amp;t_CCM2[[#This Row],[Index]]</f>
        <v>ProgSpecificOrgType_CREA2027_36</v>
      </c>
      <c r="B46" s="27">
        <v>43708216</v>
      </c>
      <c r="C46" s="27" t="s">
        <v>763</v>
      </c>
      <c r="D46" s="27" t="s">
        <v>764</v>
      </c>
      <c r="E46" s="27" t="s">
        <v>696</v>
      </c>
      <c r="F46" s="27">
        <v>36</v>
      </c>
      <c r="R46" s="35">
        <v>20000855</v>
      </c>
      <c r="S46" s="35" t="s">
        <v>159</v>
      </c>
      <c r="T46" s="35" t="s">
        <v>160</v>
      </c>
      <c r="U46" s="35" t="str">
        <f>t_Countries[[#This Row],[Name]]&amp;" (" &amp; t_Countries[[#This Row],[ISO]] &amp; ")"</f>
        <v>Canada (CA)</v>
      </c>
    </row>
    <row r="47" spans="1:25" x14ac:dyDescent="0.2">
      <c r="A47" s="31" t="str">
        <f>t_CCM2[[#This Row],[FieldUsed]]&amp;"_"&amp;t_CCM2[[#This Row],[Index]]</f>
        <v>ProgSpecificOrgType_CREA2027_37</v>
      </c>
      <c r="B47" s="27">
        <v>43708336</v>
      </c>
      <c r="C47" s="27" t="s">
        <v>765</v>
      </c>
      <c r="D47" s="27" t="s">
        <v>766</v>
      </c>
      <c r="E47" s="27" t="s">
        <v>696</v>
      </c>
      <c r="F47" s="27">
        <v>37</v>
      </c>
      <c r="R47" s="35">
        <v>31069907</v>
      </c>
      <c r="S47" s="35" t="s">
        <v>594</v>
      </c>
      <c r="T47" s="35" t="s">
        <v>595</v>
      </c>
      <c r="U47" s="35" t="str">
        <f>t_Countries[[#This Row],[Name]]&amp;" (" &amp; t_Countries[[#This Row],[ISO]] &amp; ")"</f>
        <v>Canary Islands (X1)</v>
      </c>
    </row>
    <row r="48" spans="1:25" x14ac:dyDescent="0.2">
      <c r="A48" s="31" t="str">
        <f>t_CCM2[[#This Row],[FieldUsed]]&amp;"_"&amp;t_CCM2[[#This Row],[Index]]</f>
        <v>ProgSpecificOrgType_CREA2027_38</v>
      </c>
      <c r="B48" s="27">
        <v>43708273</v>
      </c>
      <c r="C48" s="27" t="s">
        <v>767</v>
      </c>
      <c r="D48" s="27" t="s">
        <v>768</v>
      </c>
      <c r="E48" s="27" t="s">
        <v>696</v>
      </c>
      <c r="F48" s="27">
        <v>38</v>
      </c>
      <c r="R48" s="35">
        <v>20000869</v>
      </c>
      <c r="S48" s="35" t="s">
        <v>187</v>
      </c>
      <c r="T48" s="35" t="s">
        <v>188</v>
      </c>
      <c r="U48" s="35" t="str">
        <f>t_Countries[[#This Row],[Name]]&amp;" (" &amp; t_Countries[[#This Row],[ISO]] &amp; ")"</f>
        <v>Cape Verde (CV)</v>
      </c>
    </row>
    <row r="49" spans="1:21" x14ac:dyDescent="0.2">
      <c r="A49" s="31" t="str">
        <f>t_CCM2[[#This Row],[FieldUsed]]&amp;"_"&amp;t_CCM2[[#This Row],[Index]]</f>
        <v>ProgSpecificOrgType_CREA2027_39</v>
      </c>
      <c r="B49" s="27">
        <v>43708315</v>
      </c>
      <c r="C49" s="27" t="s">
        <v>769</v>
      </c>
      <c r="D49" s="27" t="s">
        <v>656</v>
      </c>
      <c r="E49" s="27" t="s">
        <v>696</v>
      </c>
      <c r="F49" s="27">
        <v>39</v>
      </c>
      <c r="R49" s="35">
        <v>20000935</v>
      </c>
      <c r="S49" s="35" t="s">
        <v>315</v>
      </c>
      <c r="T49" s="35" t="s">
        <v>316</v>
      </c>
      <c r="U49" s="35" t="str">
        <f>t_Countries[[#This Row],[Name]]&amp;" (" &amp; t_Countries[[#This Row],[ISO]] &amp; ")"</f>
        <v>Cayman Islands (KY)</v>
      </c>
    </row>
    <row r="50" spans="1:21" x14ac:dyDescent="0.2">
      <c r="A50" s="31" t="str">
        <f>t_CCM2[[#This Row],[FieldUsed]]&amp;"_"&amp;t_CCM2[[#This Row],[Index]]</f>
        <v>ProgSpecificOrgType_CREA2027_40</v>
      </c>
      <c r="B50" s="27">
        <v>43708342</v>
      </c>
      <c r="C50" s="27" t="s">
        <v>770</v>
      </c>
      <c r="D50" s="27" t="s">
        <v>771</v>
      </c>
      <c r="E50" s="27" t="s">
        <v>696</v>
      </c>
      <c r="F50" s="27">
        <v>40</v>
      </c>
      <c r="R50" s="35">
        <v>20000858</v>
      </c>
      <c r="S50" s="35" t="s">
        <v>165</v>
      </c>
      <c r="T50" s="35" t="s">
        <v>166</v>
      </c>
      <c r="U50" s="35" t="str">
        <f>t_Countries[[#This Row],[Name]]&amp;" (" &amp; t_Countries[[#This Row],[ISO]] &amp; ")"</f>
        <v>Central African Republic (CF)</v>
      </c>
    </row>
    <row r="51" spans="1:21" x14ac:dyDescent="0.2">
      <c r="A51" s="31" t="str">
        <f>t_CCM2[[#This Row],[FieldUsed]]&amp;"_"&amp;t_CCM2[[#This Row],[Index]]</f>
        <v>ProgSpecificOrgType_CREA2027_41</v>
      </c>
      <c r="B51" s="27">
        <v>43708171</v>
      </c>
      <c r="C51" s="27" t="s">
        <v>772</v>
      </c>
      <c r="D51" s="27" t="s">
        <v>773</v>
      </c>
      <c r="E51" s="27" t="s">
        <v>696</v>
      </c>
      <c r="F51" s="27">
        <v>41</v>
      </c>
      <c r="R51" s="35">
        <v>20001046</v>
      </c>
      <c r="S51" s="35" t="s">
        <v>533</v>
      </c>
      <c r="T51" s="35" t="s">
        <v>534</v>
      </c>
      <c r="U51" s="35" t="str">
        <f>t_Countries[[#This Row],[Name]]&amp;" (" &amp; t_Countries[[#This Row],[ISO]] &amp; ")"</f>
        <v>Ceuta (XC)</v>
      </c>
    </row>
    <row r="52" spans="1:21" x14ac:dyDescent="0.2">
      <c r="A52" s="31" t="str">
        <f>t_CCM2[[#This Row],[FieldUsed]]&amp;"_"&amp;t_CCM2[[#This Row],[Index]]</f>
        <v>ProgSpecificOrgType_CREA2027_42</v>
      </c>
      <c r="B52" s="27">
        <v>43708246</v>
      </c>
      <c r="C52" s="27" t="s">
        <v>774</v>
      </c>
      <c r="D52" s="27" t="s">
        <v>775</v>
      </c>
      <c r="E52" s="27" t="s">
        <v>696</v>
      </c>
      <c r="F52" s="27">
        <v>42</v>
      </c>
      <c r="R52" s="35">
        <v>20001016</v>
      </c>
      <c r="S52" s="35" t="s">
        <v>474</v>
      </c>
      <c r="T52" s="35" t="s">
        <v>475</v>
      </c>
      <c r="U52" s="35" t="str">
        <f>t_Countries[[#This Row],[Name]]&amp;" (" &amp; t_Countries[[#This Row],[ISO]] &amp; ")"</f>
        <v>Chad (TD)</v>
      </c>
    </row>
    <row r="53" spans="1:21" x14ac:dyDescent="0.2">
      <c r="A53" s="31" t="str">
        <f>t_CCM2[[#This Row],[FieldUsed]]&amp;"_"&amp;t_CCM2[[#This Row],[Index]]</f>
        <v>ProgSpecificOrgType_CREA2027_43</v>
      </c>
      <c r="B53" s="27">
        <v>43708174</v>
      </c>
      <c r="C53" s="27" t="s">
        <v>776</v>
      </c>
      <c r="D53" s="27" t="s">
        <v>777</v>
      </c>
      <c r="E53" s="27" t="s">
        <v>696</v>
      </c>
      <c r="F53" s="27">
        <v>43</v>
      </c>
      <c r="R53" s="35">
        <v>20000863</v>
      </c>
      <c r="S53" s="35" t="s">
        <v>175</v>
      </c>
      <c r="T53" s="35" t="s">
        <v>176</v>
      </c>
      <c r="U53" s="35" t="str">
        <f>t_Countries[[#This Row],[Name]]&amp;" (" &amp; t_Countries[[#This Row],[ISO]] &amp; ")"</f>
        <v>Chile (CL)</v>
      </c>
    </row>
    <row r="54" spans="1:21" x14ac:dyDescent="0.2">
      <c r="A54" s="31" t="str">
        <f>t_CCM2[[#This Row],[FieldUsed]]&amp;"_"&amp;t_CCM2[[#This Row],[Index]]</f>
        <v>ProgSpecificOrgType_CREA2027_44</v>
      </c>
      <c r="B54" s="27">
        <v>43708276</v>
      </c>
      <c r="C54" s="27" t="s">
        <v>778</v>
      </c>
      <c r="D54" s="27" t="s">
        <v>779</v>
      </c>
      <c r="E54" s="27" t="s">
        <v>696</v>
      </c>
      <c r="F54" s="27">
        <v>44</v>
      </c>
      <c r="R54" s="35">
        <v>20000865</v>
      </c>
      <c r="S54" s="35" t="s">
        <v>179</v>
      </c>
      <c r="T54" s="35" t="s">
        <v>180</v>
      </c>
      <c r="U54" s="35" t="str">
        <f>t_Countries[[#This Row],[Name]]&amp;" (" &amp; t_Countries[[#This Row],[ISO]] &amp; ")"</f>
        <v>China (People's Republic of) (CN)</v>
      </c>
    </row>
    <row r="55" spans="1:21" x14ac:dyDescent="0.2">
      <c r="A55" s="31" t="str">
        <f>t_CCM2[[#This Row],[FieldUsed]]&amp;"_"&amp;t_CCM2[[#This Row],[Index]]</f>
        <v>ProgSpecificOrgType_CREA2027_45</v>
      </c>
      <c r="B55" s="27">
        <v>43708279</v>
      </c>
      <c r="C55" s="27" t="s">
        <v>780</v>
      </c>
      <c r="D55" s="27" t="s">
        <v>781</v>
      </c>
      <c r="E55" s="27" t="s">
        <v>696</v>
      </c>
      <c r="F55" s="27">
        <v>45</v>
      </c>
      <c r="R55" s="35">
        <v>20000870</v>
      </c>
      <c r="S55" s="35" t="s">
        <v>189</v>
      </c>
      <c r="T55" s="35" t="s">
        <v>190</v>
      </c>
      <c r="U55" s="35" t="str">
        <f>t_Countries[[#This Row],[Name]]&amp;" (" &amp; t_Countries[[#This Row],[ISO]] &amp; ")"</f>
        <v>Christmas Island (CX)</v>
      </c>
    </row>
    <row r="56" spans="1:21" x14ac:dyDescent="0.2">
      <c r="A56" s="31" t="str">
        <f>t_CCM2[[#This Row],[FieldUsed]]&amp;"_"&amp;t_CCM2[[#This Row],[Index]]</f>
        <v>ProgSpecificOrgType_CREA2027_46</v>
      </c>
      <c r="B56" s="27">
        <v>43708219</v>
      </c>
      <c r="C56" s="27" t="s">
        <v>782</v>
      </c>
      <c r="D56" s="27" t="s">
        <v>667</v>
      </c>
      <c r="E56" s="27" t="s">
        <v>696</v>
      </c>
      <c r="F56" s="27">
        <v>46</v>
      </c>
      <c r="R56" s="35">
        <v>31041508</v>
      </c>
      <c r="S56" s="35" t="s">
        <v>580</v>
      </c>
      <c r="T56" s="35" t="s">
        <v>581</v>
      </c>
      <c r="U56" s="35" t="str">
        <f>t_Countries[[#This Row],[Name]]&amp;" (" &amp; t_Countries[[#This Row],[ISO]] &amp; ")"</f>
        <v>Clipperton (CP)</v>
      </c>
    </row>
    <row r="57" spans="1:21" x14ac:dyDescent="0.2">
      <c r="A57" s="31" t="str">
        <f>t_CCM2[[#This Row],[FieldUsed]]&amp;"_"&amp;t_CCM2[[#This Row],[Index]]</f>
        <v>ProgSpecificOrgType_CREA2027_47</v>
      </c>
      <c r="B57" s="27">
        <v>43708249</v>
      </c>
      <c r="C57" s="27" t="s">
        <v>783</v>
      </c>
      <c r="D57" s="27" t="s">
        <v>784</v>
      </c>
      <c r="E57" s="27" t="s">
        <v>696</v>
      </c>
      <c r="F57" s="27">
        <v>47</v>
      </c>
      <c r="R57" s="35">
        <v>20000856</v>
      </c>
      <c r="S57" s="35" t="s">
        <v>161</v>
      </c>
      <c r="T57" s="35" t="s">
        <v>162</v>
      </c>
      <c r="U57" s="35" t="str">
        <f>t_Countries[[#This Row],[Name]]&amp;" (" &amp; t_Countries[[#This Row],[ISO]] &amp; ")"</f>
        <v>Cocos Islands (or Keeling Islands) (CC)</v>
      </c>
    </row>
    <row r="58" spans="1:21" x14ac:dyDescent="0.2">
      <c r="A58" s="31" t="str">
        <f>t_CCM2[[#This Row],[FieldUsed]]&amp;"_"&amp;t_CCM2[[#This Row],[Index]]</f>
        <v>ProgSpecificOrgType_CREA2027_48</v>
      </c>
      <c r="B58" s="27">
        <v>43708213</v>
      </c>
      <c r="C58" s="27" t="s">
        <v>785</v>
      </c>
      <c r="D58" s="27" t="s">
        <v>786</v>
      </c>
      <c r="E58" s="27" t="s">
        <v>696</v>
      </c>
      <c r="F58" s="27">
        <v>48</v>
      </c>
      <c r="R58" s="35">
        <v>20000866</v>
      </c>
      <c r="S58" s="35" t="s">
        <v>181</v>
      </c>
      <c r="T58" s="35" t="s">
        <v>182</v>
      </c>
      <c r="U58" s="35" t="str">
        <f>t_Countries[[#This Row],[Name]]&amp;" (" &amp; t_Countries[[#This Row],[ISO]] &amp; ")"</f>
        <v>Colombia (CO)</v>
      </c>
    </row>
    <row r="59" spans="1:21" x14ac:dyDescent="0.2">
      <c r="A59" s="31" t="str">
        <f>t_CCM2[[#This Row],[FieldUsed]]&amp;"_"&amp;t_CCM2[[#This Row],[Index]]</f>
        <v>ProgSpecificOrgType_CREA2027_49</v>
      </c>
      <c r="B59" s="27">
        <v>43708282</v>
      </c>
      <c r="C59" s="27" t="s">
        <v>787</v>
      </c>
      <c r="D59" s="27" t="s">
        <v>788</v>
      </c>
      <c r="E59" s="27" t="s">
        <v>696</v>
      </c>
      <c r="F59" s="27">
        <v>49</v>
      </c>
      <c r="R59" s="35">
        <v>20000930</v>
      </c>
      <c r="S59" s="35" t="s">
        <v>305</v>
      </c>
      <c r="T59" s="35" t="s">
        <v>306</v>
      </c>
      <c r="U59" s="35" t="str">
        <f>t_Countries[[#This Row],[Name]]&amp;" (" &amp; t_Countries[[#This Row],[ISO]] &amp; ")"</f>
        <v>Comoros (KM)</v>
      </c>
    </row>
    <row r="60" spans="1:21" x14ac:dyDescent="0.2">
      <c r="A60" s="31" t="str">
        <f>t_CCM2[[#This Row],[FieldUsed]]&amp;"_"&amp;t_CCM2[[#This Row],[Index]]</f>
        <v>ProgSpecificOrgType_CREA2027_50</v>
      </c>
      <c r="B60" s="27">
        <v>43708222</v>
      </c>
      <c r="C60" s="27" t="s">
        <v>789</v>
      </c>
      <c r="D60" s="27" t="s">
        <v>790</v>
      </c>
      <c r="E60" s="27" t="s">
        <v>696</v>
      </c>
      <c r="F60" s="27">
        <v>50</v>
      </c>
      <c r="R60" s="35">
        <v>20000859</v>
      </c>
      <c r="S60" s="35" t="s">
        <v>167</v>
      </c>
      <c r="T60" s="35" t="s">
        <v>168</v>
      </c>
      <c r="U60" s="35" t="str">
        <f>t_Countries[[#This Row],[Name]]&amp;" (" &amp; t_Countries[[#This Row],[ISO]] &amp; ")"</f>
        <v>Congo (CG)</v>
      </c>
    </row>
    <row r="61" spans="1:21" x14ac:dyDescent="0.2">
      <c r="A61" s="31" t="str">
        <f>t_CCM2[[#This Row],[FieldUsed]]&amp;"_"&amp;t_CCM2[[#This Row],[Index]]</f>
        <v>ProgSpecificOrgType_CREA2027_51</v>
      </c>
      <c r="B61" s="27">
        <v>43708318</v>
      </c>
      <c r="C61" s="27" t="s">
        <v>791</v>
      </c>
      <c r="D61" s="27" t="s">
        <v>675</v>
      </c>
      <c r="E61" s="27" t="s">
        <v>696</v>
      </c>
      <c r="F61" s="27">
        <v>51</v>
      </c>
      <c r="R61" s="35">
        <v>20000857</v>
      </c>
      <c r="S61" s="35" t="s">
        <v>163</v>
      </c>
      <c r="T61" s="35" t="s">
        <v>164</v>
      </c>
      <c r="U61" s="35" t="str">
        <f>t_Countries[[#This Row],[Name]]&amp;" (" &amp; t_Countries[[#This Row],[ISO]] &amp; ")"</f>
        <v>Congo (Democratic Republic of) (CD)</v>
      </c>
    </row>
    <row r="62" spans="1:21" x14ac:dyDescent="0.2">
      <c r="A62" s="31" t="str">
        <f>t_CCM2[[#This Row],[FieldUsed]]&amp;"_"&amp;t_CCM2[[#This Row],[Index]]</f>
        <v>ProgSpecificOrgType_CREA2027_52</v>
      </c>
      <c r="B62" s="27">
        <v>43708225</v>
      </c>
      <c r="C62" s="27" t="s">
        <v>792</v>
      </c>
      <c r="D62" s="27" t="s">
        <v>793</v>
      </c>
      <c r="E62" s="27" t="s">
        <v>696</v>
      </c>
      <c r="F62" s="27">
        <v>52</v>
      </c>
      <c r="R62" s="35">
        <v>20000862</v>
      </c>
      <c r="S62" s="35" t="s">
        <v>173</v>
      </c>
      <c r="T62" s="35" t="s">
        <v>174</v>
      </c>
      <c r="U62" s="35" t="str">
        <f>t_Countries[[#This Row],[Name]]&amp;" (" &amp; t_Countries[[#This Row],[ISO]] &amp; ")"</f>
        <v>Cook Islands (CK)</v>
      </c>
    </row>
    <row r="63" spans="1:21" x14ac:dyDescent="0.2">
      <c r="A63" s="31" t="str">
        <f>t_CCM2[[#This Row],[FieldUsed]]&amp;"_"&amp;t_CCM2[[#This Row],[Index]]</f>
        <v>ProgSpecificOrgType_CREA2027_53</v>
      </c>
      <c r="B63" s="27">
        <v>43708312</v>
      </c>
      <c r="C63" s="27" t="s">
        <v>794</v>
      </c>
      <c r="D63" s="27" t="s">
        <v>795</v>
      </c>
      <c r="E63" s="27" t="s">
        <v>696</v>
      </c>
      <c r="F63" s="27">
        <v>53</v>
      </c>
      <c r="R63" s="35">
        <v>20000867</v>
      </c>
      <c r="S63" s="35" t="s">
        <v>183</v>
      </c>
      <c r="T63" s="35" t="s">
        <v>184</v>
      </c>
      <c r="U63" s="35" t="str">
        <f>t_Countries[[#This Row],[Name]]&amp;" (" &amp; t_Countries[[#This Row],[ISO]] &amp; ")"</f>
        <v>Costa Rica (CR)</v>
      </c>
    </row>
    <row r="64" spans="1:21" x14ac:dyDescent="0.2">
      <c r="A64" s="31" t="str">
        <f>t_CCM2[[#This Row],[FieldUsed]]&amp;"_"&amp;t_CCM2[[#This Row],[Index]]</f>
        <v>ProgSpecificOrgType_CREA2027_54</v>
      </c>
      <c r="B64" s="27">
        <v>43708291</v>
      </c>
      <c r="C64" s="27" t="s">
        <v>796</v>
      </c>
      <c r="D64" s="27" t="s">
        <v>797</v>
      </c>
      <c r="E64" s="27" t="s">
        <v>696</v>
      </c>
      <c r="F64" s="27">
        <v>54</v>
      </c>
      <c r="R64" s="35">
        <v>20000861</v>
      </c>
      <c r="S64" s="35" t="s">
        <v>171</v>
      </c>
      <c r="T64" s="35" t="s">
        <v>172</v>
      </c>
      <c r="U64" s="35" t="str">
        <f>t_Countries[[#This Row],[Name]]&amp;" (" &amp; t_Countries[[#This Row],[ISO]] &amp; ")"</f>
        <v>Cote d'Ivoire (CI)</v>
      </c>
    </row>
    <row r="65" spans="1:21" x14ac:dyDescent="0.2">
      <c r="A65" s="31" t="str">
        <f>t_CCM2[[#This Row],[FieldUsed]]&amp;"_"&amp;t_CCM2[[#This Row],[Index]]</f>
        <v>ProgSpecificOrgType_CREA2027_55</v>
      </c>
      <c r="B65" s="27">
        <v>43708201</v>
      </c>
      <c r="C65" s="27" t="s">
        <v>798</v>
      </c>
      <c r="D65" s="27" t="s">
        <v>799</v>
      </c>
      <c r="E65" s="27" t="s">
        <v>696</v>
      </c>
      <c r="F65" s="27">
        <v>55</v>
      </c>
      <c r="R65" s="35">
        <v>20000911</v>
      </c>
      <c r="S65" s="35" t="s">
        <v>268</v>
      </c>
      <c r="T65" s="35" t="s">
        <v>269</v>
      </c>
      <c r="U65" s="35" t="str">
        <f>t_Countries[[#This Row],[Name]]&amp;" (" &amp; t_Countries[[#This Row],[ISO]] &amp; ")"</f>
        <v>Croatia (HR)</v>
      </c>
    </row>
    <row r="66" spans="1:21" x14ac:dyDescent="0.2">
      <c r="A66" s="31" t="str">
        <f>t_CCM2[[#This Row],[FieldUsed]]&amp;"_"&amp;t_CCM2[[#This Row],[Index]]</f>
        <v>ProgSpecificOrgType_CREA2027_56</v>
      </c>
      <c r="B66" s="27">
        <v>43708294</v>
      </c>
      <c r="C66" s="27" t="s">
        <v>800</v>
      </c>
      <c r="D66" s="27" t="s">
        <v>801</v>
      </c>
      <c r="E66" s="27" t="s">
        <v>696</v>
      </c>
      <c r="F66" s="27">
        <v>56</v>
      </c>
      <c r="R66" s="35">
        <v>20000868</v>
      </c>
      <c r="S66" s="35" t="s">
        <v>185</v>
      </c>
      <c r="T66" s="35" t="s">
        <v>186</v>
      </c>
      <c r="U66" s="35" t="str">
        <f>t_Countries[[#This Row],[Name]]&amp;" (" &amp; t_Countries[[#This Row],[ISO]] &amp; ")"</f>
        <v>Cuba (CU)</v>
      </c>
    </row>
    <row r="67" spans="1:21" x14ac:dyDescent="0.2">
      <c r="A67" s="31" t="str">
        <f>t_CCM2[[#This Row],[FieldUsed]]&amp;"_"&amp;t_CCM2[[#This Row],[Index]]</f>
        <v>ProgSpecificOrgType_CREA2027_57</v>
      </c>
      <c r="B67" s="27">
        <v>43708240</v>
      </c>
      <c r="C67" s="27" t="s">
        <v>802</v>
      </c>
      <c r="D67" s="27" t="s">
        <v>803</v>
      </c>
      <c r="E67" s="27" t="s">
        <v>696</v>
      </c>
      <c r="F67" s="27">
        <v>57</v>
      </c>
      <c r="R67" s="35">
        <v>31041509</v>
      </c>
      <c r="S67" s="35" t="s">
        <v>582</v>
      </c>
      <c r="T67" s="35" t="s">
        <v>583</v>
      </c>
      <c r="U67" s="35" t="str">
        <f>t_Countries[[#This Row],[Name]]&amp;" (" &amp; t_Countries[[#This Row],[ISO]] &amp; ")"</f>
        <v>Curaçao (CW)</v>
      </c>
    </row>
    <row r="68" spans="1:21" x14ac:dyDescent="0.2">
      <c r="A68" s="31" t="str">
        <f>t_CCM2[[#This Row],[FieldUsed]]&amp;"_"&amp;t_CCM2[[#This Row],[Index]]</f>
        <v>ProgSpecificOrgType_CREA2027_58</v>
      </c>
      <c r="B68" s="27">
        <v>43708204</v>
      </c>
      <c r="C68" s="27" t="s">
        <v>804</v>
      </c>
      <c r="D68" s="27" t="s">
        <v>805</v>
      </c>
      <c r="E68" s="27" t="s">
        <v>696</v>
      </c>
      <c r="F68" s="27">
        <v>58</v>
      </c>
      <c r="R68" s="35">
        <v>20000871</v>
      </c>
      <c r="S68" s="35" t="s">
        <v>191</v>
      </c>
      <c r="T68" s="35" t="s">
        <v>192</v>
      </c>
      <c r="U68" s="35" t="str">
        <f>t_Countries[[#This Row],[Name]]&amp;" (" &amp; t_Countries[[#This Row],[ISO]] &amp; ")"</f>
        <v>Cyprus (CY)</v>
      </c>
    </row>
    <row r="69" spans="1:21" x14ac:dyDescent="0.2">
      <c r="A69" s="31" t="str">
        <f>t_CCM2[[#This Row],[FieldUsed]]&amp;"_"&amp;t_CCM2[[#This Row],[Index]]</f>
        <v>ProgSpecificOrgType_CREA2027_59</v>
      </c>
      <c r="B69" s="27">
        <v>43708297</v>
      </c>
      <c r="C69" s="27" t="s">
        <v>806</v>
      </c>
      <c r="D69" s="27" t="s">
        <v>807</v>
      </c>
      <c r="E69" s="27" t="s">
        <v>696</v>
      </c>
      <c r="F69" s="27">
        <v>59</v>
      </c>
      <c r="R69" s="35">
        <v>20000872</v>
      </c>
      <c r="S69" s="35" t="s">
        <v>193</v>
      </c>
      <c r="T69" s="35" t="s">
        <v>194</v>
      </c>
      <c r="U69" s="35" t="str">
        <f>t_Countries[[#This Row],[Name]]&amp;" (" &amp; t_Countries[[#This Row],[ISO]] &amp; ")"</f>
        <v>Czechia (CZ)</v>
      </c>
    </row>
    <row r="70" spans="1:21" x14ac:dyDescent="0.2">
      <c r="A70" s="31" t="str">
        <f>t_CCM2[[#This Row],[FieldUsed]]&amp;"_"&amp;t_CCM2[[#This Row],[Index]]</f>
        <v>ProgSpecificOrgType_CREA2027_60</v>
      </c>
      <c r="B70" s="27">
        <v>43708207</v>
      </c>
      <c r="C70" s="27" t="s">
        <v>808</v>
      </c>
      <c r="D70" s="27" t="s">
        <v>809</v>
      </c>
      <c r="E70" s="27" t="s">
        <v>696</v>
      </c>
      <c r="F70" s="27">
        <v>60</v>
      </c>
      <c r="R70" s="35">
        <v>20000875</v>
      </c>
      <c r="S70" s="35" t="s">
        <v>198</v>
      </c>
      <c r="T70" s="35" t="s">
        <v>199</v>
      </c>
      <c r="U70" s="35" t="str">
        <f>t_Countries[[#This Row],[Name]]&amp;" (" &amp; t_Countries[[#This Row],[ISO]] &amp; ")"</f>
        <v>Denmark (DK)</v>
      </c>
    </row>
    <row r="71" spans="1:21" x14ac:dyDescent="0.2">
      <c r="A71" s="31" t="str">
        <f>t_CCM2[[#This Row],[FieldUsed]]&amp;"_"&amp;t_CCM2[[#This Row],[Index]]</f>
        <v>ProgSpecificOrgType_CREA2027_61</v>
      </c>
      <c r="B71" s="27">
        <v>43708285</v>
      </c>
      <c r="C71" s="27" t="s">
        <v>810</v>
      </c>
      <c r="D71" s="27" t="s">
        <v>811</v>
      </c>
      <c r="E71" s="27" t="s">
        <v>696</v>
      </c>
      <c r="F71" s="27">
        <v>61</v>
      </c>
      <c r="R71" s="35">
        <v>20000874</v>
      </c>
      <c r="S71" s="35" t="s">
        <v>196</v>
      </c>
      <c r="T71" s="35" t="s">
        <v>197</v>
      </c>
      <c r="U71" s="35" t="str">
        <f>t_Countries[[#This Row],[Name]]&amp;" (" &amp; t_Countries[[#This Row],[ISO]] &amp; ")"</f>
        <v>Djibouti (DJ)</v>
      </c>
    </row>
    <row r="72" spans="1:21" x14ac:dyDescent="0.2">
      <c r="A72" s="31" t="str">
        <f>t_CCM2[[#This Row],[FieldUsed]]&amp;"_"&amp;t_CCM2[[#This Row],[Index]]</f>
        <v>ProgSpecificOrgType_CERV_1</v>
      </c>
      <c r="B72" s="27">
        <v>43693664</v>
      </c>
      <c r="C72" s="27" t="s">
        <v>632</v>
      </c>
      <c r="D72" s="27" t="s">
        <v>633</v>
      </c>
      <c r="E72" s="27" t="s">
        <v>693</v>
      </c>
      <c r="F72" s="27">
        <v>1</v>
      </c>
      <c r="R72" s="35">
        <v>20000876</v>
      </c>
      <c r="S72" s="35" t="s">
        <v>200</v>
      </c>
      <c r="T72" s="35" t="s">
        <v>201</v>
      </c>
      <c r="U72" s="35" t="str">
        <f>t_Countries[[#This Row],[Name]]&amp;" (" &amp; t_Countries[[#This Row],[ISO]] &amp; ")"</f>
        <v>Dominica (DM)</v>
      </c>
    </row>
    <row r="73" spans="1:21" x14ac:dyDescent="0.2">
      <c r="A73" s="31" t="str">
        <f>t_CCM2[[#This Row],[FieldUsed]]&amp;"_"&amp;t_CCM2[[#This Row],[Index]]</f>
        <v>ProgSpecificOrgType_CERV_2</v>
      </c>
      <c r="B73" s="27">
        <v>43668773</v>
      </c>
      <c r="C73" s="27" t="s">
        <v>618</v>
      </c>
      <c r="D73" s="27" t="s">
        <v>619</v>
      </c>
      <c r="E73" s="27" t="s">
        <v>693</v>
      </c>
      <c r="F73" s="27">
        <v>2</v>
      </c>
      <c r="R73" s="35">
        <v>20000877</v>
      </c>
      <c r="S73" s="35" t="s">
        <v>202</v>
      </c>
      <c r="T73" s="35" t="s">
        <v>203</v>
      </c>
      <c r="U73" s="35" t="str">
        <f>t_Countries[[#This Row],[Name]]&amp;" (" &amp; t_Countries[[#This Row],[ISO]] &amp; ")"</f>
        <v>Dominican Republic (DO)</v>
      </c>
    </row>
    <row r="74" spans="1:21" x14ac:dyDescent="0.2">
      <c r="A74" s="31" t="str">
        <f>t_CCM2[[#This Row],[FieldUsed]]&amp;"_"&amp;t_CCM2[[#This Row],[Index]]</f>
        <v>ProgSpecificOrgType_CERV_3</v>
      </c>
      <c r="B74" s="27">
        <v>43693667</v>
      </c>
      <c r="C74" s="27" t="s">
        <v>634</v>
      </c>
      <c r="D74" s="27" t="s">
        <v>619</v>
      </c>
      <c r="E74" s="27" t="s">
        <v>693</v>
      </c>
      <c r="F74" s="27">
        <v>3</v>
      </c>
      <c r="R74" s="35">
        <v>20000879</v>
      </c>
      <c r="S74" s="35" t="s">
        <v>206</v>
      </c>
      <c r="T74" s="35" t="s">
        <v>207</v>
      </c>
      <c r="U74" s="35" t="str">
        <f>t_Countries[[#This Row],[Name]]&amp;" (" &amp; t_Countries[[#This Row],[ISO]] &amp; ")"</f>
        <v>Ecuador (EC)</v>
      </c>
    </row>
    <row r="75" spans="1:21" x14ac:dyDescent="0.2">
      <c r="A75" s="31" t="str">
        <f>t_CCM2[[#This Row],[FieldUsed]]&amp;"_"&amp;t_CCM2[[#This Row],[Index]]</f>
        <v>ProgSpecificOrgType_CERV_4</v>
      </c>
      <c r="B75" s="27">
        <v>43693670</v>
      </c>
      <c r="C75" s="27" t="s">
        <v>635</v>
      </c>
      <c r="D75" s="27" t="s">
        <v>636</v>
      </c>
      <c r="E75" s="27" t="s">
        <v>693</v>
      </c>
      <c r="F75" s="27">
        <v>4</v>
      </c>
      <c r="R75" s="35">
        <v>20000881</v>
      </c>
      <c r="S75" s="35" t="s">
        <v>210</v>
      </c>
      <c r="T75" s="35" t="s">
        <v>211</v>
      </c>
      <c r="U75" s="35" t="str">
        <f>t_Countries[[#This Row],[Name]]&amp;" (" &amp; t_Countries[[#This Row],[ISO]] &amp; ")"</f>
        <v>Egypt (EG)</v>
      </c>
    </row>
    <row r="76" spans="1:21" x14ac:dyDescent="0.2">
      <c r="A76" s="31" t="str">
        <f>t_CCM2[[#This Row],[FieldUsed]]&amp;"_"&amp;t_CCM2[[#This Row],[Index]]</f>
        <v>ProgSpecificOrgType_CERV_5</v>
      </c>
      <c r="B76" s="27">
        <v>43668788</v>
      </c>
      <c r="C76" s="27" t="s">
        <v>628</v>
      </c>
      <c r="D76" s="27" t="s">
        <v>629</v>
      </c>
      <c r="E76" s="27" t="s">
        <v>693</v>
      </c>
      <c r="F76" s="27">
        <v>5</v>
      </c>
      <c r="R76" s="35">
        <v>20001012</v>
      </c>
      <c r="S76" s="35" t="s">
        <v>466</v>
      </c>
      <c r="T76" s="35" t="s">
        <v>467</v>
      </c>
      <c r="U76" s="35" t="str">
        <f>t_Countries[[#This Row],[Name]]&amp;" (" &amp; t_Countries[[#This Row],[ISO]] &amp; ")"</f>
        <v>El Salvador (SV)</v>
      </c>
    </row>
    <row r="77" spans="1:21" x14ac:dyDescent="0.2">
      <c r="A77" s="31" t="str">
        <f>t_CCM2[[#This Row],[FieldUsed]]&amp;"_"&amp;t_CCM2[[#This Row],[Index]]</f>
        <v>ProgSpecificOrgType_CERV_6</v>
      </c>
      <c r="B77" s="27">
        <v>43693673</v>
      </c>
      <c r="C77" s="27" t="s">
        <v>637</v>
      </c>
      <c r="D77" s="27" t="s">
        <v>638</v>
      </c>
      <c r="E77" s="27" t="s">
        <v>693</v>
      </c>
      <c r="F77" s="27">
        <v>6</v>
      </c>
      <c r="R77" s="35">
        <v>20000901</v>
      </c>
      <c r="S77" s="35" t="s">
        <v>248</v>
      </c>
      <c r="T77" s="35" t="s">
        <v>249</v>
      </c>
      <c r="U77" s="35" t="str">
        <f>t_Countries[[#This Row],[Name]]&amp;" (" &amp; t_Countries[[#This Row],[ISO]] &amp; ")"</f>
        <v>Equatorial Guinea (GQ)</v>
      </c>
    </row>
    <row r="78" spans="1:21" x14ac:dyDescent="0.2">
      <c r="A78" s="31" t="str">
        <f>t_CCM2[[#This Row],[FieldUsed]]&amp;"_"&amp;t_CCM2[[#This Row],[Index]]</f>
        <v>ProgSpecificOrgType_CERV_7</v>
      </c>
      <c r="B78" s="27">
        <v>43693676</v>
      </c>
      <c r="C78" s="27" t="s">
        <v>639</v>
      </c>
      <c r="D78" s="27" t="s">
        <v>640</v>
      </c>
      <c r="E78" s="27" t="s">
        <v>693</v>
      </c>
      <c r="F78" s="27">
        <v>7</v>
      </c>
      <c r="R78" s="35">
        <v>20000882</v>
      </c>
      <c r="S78" s="35" t="s">
        <v>212</v>
      </c>
      <c r="T78" s="35" t="s">
        <v>213</v>
      </c>
      <c r="U78" s="35" t="str">
        <f>t_Countries[[#This Row],[Name]]&amp;" (" &amp; t_Countries[[#This Row],[ISO]] &amp; ")"</f>
        <v>Eritrea (ER)</v>
      </c>
    </row>
    <row r="79" spans="1:21" x14ac:dyDescent="0.2">
      <c r="A79" s="31" t="str">
        <f>t_CCM2[[#This Row],[FieldUsed]]&amp;"_"&amp;t_CCM2[[#This Row],[Index]]</f>
        <v>ProgSpecificOrgType_CERV_8</v>
      </c>
      <c r="B79" s="27">
        <v>43668779</v>
      </c>
      <c r="C79" s="27" t="s">
        <v>622</v>
      </c>
      <c r="D79" s="27" t="s">
        <v>623</v>
      </c>
      <c r="E79" s="27" t="s">
        <v>693</v>
      </c>
      <c r="F79" s="27">
        <v>8</v>
      </c>
      <c r="R79" s="35">
        <v>20000880</v>
      </c>
      <c r="S79" s="35" t="s">
        <v>208</v>
      </c>
      <c r="T79" s="35" t="s">
        <v>209</v>
      </c>
      <c r="U79" s="35" t="str">
        <f>t_Countries[[#This Row],[Name]]&amp;" (" &amp; t_Countries[[#This Row],[ISO]] &amp; ")"</f>
        <v>Estonia (EE)</v>
      </c>
    </row>
    <row r="80" spans="1:21" x14ac:dyDescent="0.2">
      <c r="A80" s="31" t="str">
        <f>t_CCM2[[#This Row],[FieldUsed]]&amp;"_"&amp;t_CCM2[[#This Row],[Index]]</f>
        <v>ProgSpecificOrgType_CERV_9</v>
      </c>
      <c r="B80" s="27">
        <v>43668782</v>
      </c>
      <c r="C80" s="27" t="s">
        <v>624</v>
      </c>
      <c r="D80" s="27" t="s">
        <v>625</v>
      </c>
      <c r="E80" s="27" t="s">
        <v>693</v>
      </c>
      <c r="F80" s="27">
        <v>9</v>
      </c>
      <c r="R80" s="35">
        <v>20001014</v>
      </c>
      <c r="S80" s="35" t="s">
        <v>470</v>
      </c>
      <c r="T80" s="35" t="s">
        <v>471</v>
      </c>
      <c r="U80" s="35" t="str">
        <f>t_Countries[[#This Row],[Name]]&amp;" (" &amp; t_Countries[[#This Row],[ISO]] &amp; ")"</f>
        <v>Eswatini (SZ)</v>
      </c>
    </row>
    <row r="81" spans="1:21" x14ac:dyDescent="0.2">
      <c r="A81" s="31" t="str">
        <f>t_CCM2[[#This Row],[FieldUsed]]&amp;"_"&amp;t_CCM2[[#This Row],[Index]]</f>
        <v>ProgSpecificOrgType_CERV_10</v>
      </c>
      <c r="B81" s="27">
        <v>43693679</v>
      </c>
      <c r="C81" s="27" t="s">
        <v>641</v>
      </c>
      <c r="D81" s="27" t="s">
        <v>642</v>
      </c>
      <c r="E81" s="27" t="s">
        <v>693</v>
      </c>
      <c r="F81" s="27">
        <v>10</v>
      </c>
      <c r="R81" s="35">
        <v>20000884</v>
      </c>
      <c r="S81" s="35" t="s">
        <v>215</v>
      </c>
      <c r="T81" s="35" t="s">
        <v>216</v>
      </c>
      <c r="U81" s="35" t="str">
        <f>t_Countries[[#This Row],[Name]]&amp;" (" &amp; t_Countries[[#This Row],[ISO]] &amp; ")"</f>
        <v>Ethiopia (ET)</v>
      </c>
    </row>
    <row r="82" spans="1:21" x14ac:dyDescent="0.2">
      <c r="A82" s="31" t="str">
        <f>t_CCM2[[#This Row],[FieldUsed]]&amp;"_"&amp;t_CCM2[[#This Row],[Index]]</f>
        <v>ProgSpecificOrgType_CERV_11</v>
      </c>
      <c r="B82" s="27">
        <v>44315539</v>
      </c>
      <c r="C82" s="27" t="s">
        <v>687</v>
      </c>
      <c r="D82" s="27" t="s">
        <v>688</v>
      </c>
      <c r="E82" s="27" t="s">
        <v>693</v>
      </c>
      <c r="F82" s="27">
        <v>11</v>
      </c>
      <c r="R82" s="35">
        <v>20000887</v>
      </c>
      <c r="S82" s="35" t="s">
        <v>221</v>
      </c>
      <c r="T82" s="35" t="s">
        <v>222</v>
      </c>
      <c r="U82" s="35" t="str">
        <f>t_Countries[[#This Row],[Name]]&amp;" (" &amp; t_Countries[[#This Row],[ISO]] &amp; ")"</f>
        <v>Falkland Islands (FK)</v>
      </c>
    </row>
    <row r="83" spans="1:21" x14ac:dyDescent="0.2">
      <c r="A83" s="31" t="str">
        <f>t_CCM2[[#This Row],[FieldUsed]]&amp;"_"&amp;t_CCM2[[#This Row],[Index]]</f>
        <v>ProgSpecificOrgType_CERV_12</v>
      </c>
      <c r="B83" s="27">
        <v>43693682</v>
      </c>
      <c r="C83" s="27" t="s">
        <v>643</v>
      </c>
      <c r="D83" s="27" t="s">
        <v>644</v>
      </c>
      <c r="E83" s="27" t="s">
        <v>693</v>
      </c>
      <c r="F83" s="27">
        <v>12</v>
      </c>
      <c r="R83" s="35">
        <v>20000889</v>
      </c>
      <c r="S83" s="35" t="s">
        <v>225</v>
      </c>
      <c r="T83" s="35" t="s">
        <v>226</v>
      </c>
      <c r="U83" s="35" t="str">
        <f>t_Countries[[#This Row],[Name]]&amp;" (" &amp; t_Countries[[#This Row],[ISO]] &amp; ")"</f>
        <v>Faroe Islands (FO)</v>
      </c>
    </row>
    <row r="84" spans="1:21" x14ac:dyDescent="0.2">
      <c r="A84" s="31" t="str">
        <f>t_CCM2[[#This Row],[FieldUsed]]&amp;"_"&amp;t_CCM2[[#This Row],[Index]]</f>
        <v>ProgSpecificOrgType_CERV_13</v>
      </c>
      <c r="B84" s="27">
        <v>43693685</v>
      </c>
      <c r="C84" s="27" t="s">
        <v>645</v>
      </c>
      <c r="D84" s="27" t="s">
        <v>646</v>
      </c>
      <c r="E84" s="27" t="s">
        <v>693</v>
      </c>
      <c r="F84" s="27">
        <v>13</v>
      </c>
      <c r="R84" s="35">
        <v>20000886</v>
      </c>
      <c r="S84" s="35" t="s">
        <v>219</v>
      </c>
      <c r="T84" s="35" t="s">
        <v>220</v>
      </c>
      <c r="U84" s="35" t="str">
        <f>t_Countries[[#This Row],[Name]]&amp;" (" &amp; t_Countries[[#This Row],[ISO]] &amp; ")"</f>
        <v>Fiji (FJ)</v>
      </c>
    </row>
    <row r="85" spans="1:21" x14ac:dyDescent="0.2">
      <c r="A85" s="31" t="str">
        <f>t_CCM2[[#This Row],[FieldUsed]]&amp;"_"&amp;t_CCM2[[#This Row],[Index]]</f>
        <v>ProgSpecificOrgType_CERV_14</v>
      </c>
      <c r="B85" s="27">
        <v>43668785</v>
      </c>
      <c r="C85" s="27" t="s">
        <v>626</v>
      </c>
      <c r="D85" s="27" t="s">
        <v>627</v>
      </c>
      <c r="E85" s="27" t="s">
        <v>693</v>
      </c>
      <c r="F85" s="27">
        <v>14</v>
      </c>
      <c r="R85" s="35">
        <v>20000885</v>
      </c>
      <c r="S85" s="35" t="s">
        <v>217</v>
      </c>
      <c r="T85" s="35" t="s">
        <v>218</v>
      </c>
      <c r="U85" s="35" t="str">
        <f>t_Countries[[#This Row],[Name]]&amp;" (" &amp; t_Countries[[#This Row],[ISO]] &amp; ")"</f>
        <v>Finland (FI)</v>
      </c>
    </row>
    <row r="86" spans="1:21" x14ac:dyDescent="0.2">
      <c r="A86" s="31" t="str">
        <f>t_CCM2[[#This Row],[FieldUsed]]&amp;"_"&amp;t_CCM2[[#This Row],[Index]]</f>
        <v>ProgSpecificOrgType_CERV_15</v>
      </c>
      <c r="B86" s="27">
        <v>43693688</v>
      </c>
      <c r="C86" s="27" t="s">
        <v>647</v>
      </c>
      <c r="D86" s="27" t="s">
        <v>648</v>
      </c>
      <c r="E86" s="27" t="s">
        <v>693</v>
      </c>
      <c r="F86" s="27">
        <v>15</v>
      </c>
      <c r="R86" s="35">
        <v>20000890</v>
      </c>
      <c r="S86" s="35" t="s">
        <v>30</v>
      </c>
      <c r="T86" s="35" t="s">
        <v>227</v>
      </c>
      <c r="U86" s="35" t="str">
        <f>t_Countries[[#This Row],[Name]]&amp;" (" &amp; t_Countries[[#This Row],[ISO]] &amp; ")"</f>
        <v>France (FR)</v>
      </c>
    </row>
    <row r="87" spans="1:21" x14ac:dyDescent="0.2">
      <c r="A87" s="31" t="str">
        <f>t_CCM2[[#This Row],[FieldUsed]]&amp;"_"&amp;t_CCM2[[#This Row],[Index]]</f>
        <v>ProgSpecificOrgType_CERV_16</v>
      </c>
      <c r="B87" s="27">
        <v>43668791</v>
      </c>
      <c r="C87" s="27" t="s">
        <v>630</v>
      </c>
      <c r="D87" s="27" t="s">
        <v>631</v>
      </c>
      <c r="E87" s="27" t="s">
        <v>693</v>
      </c>
      <c r="F87" s="27">
        <v>16</v>
      </c>
      <c r="R87" s="35">
        <v>31022700</v>
      </c>
      <c r="S87" s="35" t="s">
        <v>559</v>
      </c>
      <c r="T87" s="35" t="s">
        <v>560</v>
      </c>
      <c r="U87" s="35" t="str">
        <f>t_Countries[[#This Row],[Name]]&amp;" (" &amp; t_Countries[[#This Row],[ISO]] &amp; ")"</f>
        <v>French Guiana (GF)</v>
      </c>
    </row>
    <row r="88" spans="1:21" x14ac:dyDescent="0.2">
      <c r="A88" s="31" t="str">
        <f>t_CCM2[[#This Row],[FieldUsed]]&amp;"_"&amp;t_CCM2[[#This Row],[Index]]</f>
        <v>ProgSpecificOrgType_CERV_17</v>
      </c>
      <c r="B88" s="27">
        <v>43693691</v>
      </c>
      <c r="C88" s="27" t="s">
        <v>649</v>
      </c>
      <c r="D88" s="27" t="s">
        <v>650</v>
      </c>
      <c r="E88" s="27" t="s">
        <v>693</v>
      </c>
      <c r="F88" s="27">
        <v>17</v>
      </c>
      <c r="R88" s="35">
        <v>20000982</v>
      </c>
      <c r="S88" s="35" t="s">
        <v>407</v>
      </c>
      <c r="T88" s="35" t="s">
        <v>408</v>
      </c>
      <c r="U88" s="35" t="str">
        <f>t_Countries[[#This Row],[Name]]&amp;" (" &amp; t_Countries[[#This Row],[ISO]] &amp; ")"</f>
        <v>French Polynesia (PF)</v>
      </c>
    </row>
    <row r="89" spans="1:21" x14ac:dyDescent="0.2">
      <c r="A89" s="31" t="str">
        <f>t_CCM2[[#This Row],[FieldUsed]]&amp;"_"&amp;t_CCM2[[#This Row],[Index]]</f>
        <v>ProgSpecificOrgType_CERV_18</v>
      </c>
      <c r="B89" s="27">
        <v>43668767</v>
      </c>
      <c r="C89" s="27" t="s">
        <v>614</v>
      </c>
      <c r="D89" s="27" t="s">
        <v>615</v>
      </c>
      <c r="E89" s="27" t="s">
        <v>693</v>
      </c>
      <c r="F89" s="27">
        <v>18</v>
      </c>
      <c r="R89" s="35">
        <v>20001017</v>
      </c>
      <c r="S89" s="35" t="s">
        <v>476</v>
      </c>
      <c r="T89" s="35" t="s">
        <v>477</v>
      </c>
      <c r="U89" s="35" t="str">
        <f>t_Countries[[#This Row],[Name]]&amp;" (" &amp; t_Countries[[#This Row],[ISO]] &amp; ")"</f>
        <v>French Southern and Antarctic Lands (TF)</v>
      </c>
    </row>
    <row r="90" spans="1:21" x14ac:dyDescent="0.2">
      <c r="A90" s="31" t="str">
        <f>t_CCM2[[#This Row],[FieldUsed]]&amp;"_"&amp;t_CCM2[[#This Row],[Index]]</f>
        <v>ProgSpecificOrgType_CERV_19</v>
      </c>
      <c r="B90" s="27">
        <v>43693694</v>
      </c>
      <c r="C90" s="27" t="s">
        <v>651</v>
      </c>
      <c r="D90" s="27" t="s">
        <v>652</v>
      </c>
      <c r="E90" s="27" t="s">
        <v>693</v>
      </c>
      <c r="F90" s="27">
        <v>19</v>
      </c>
      <c r="R90" s="35">
        <v>20000891</v>
      </c>
      <c r="S90" s="35" t="s">
        <v>228</v>
      </c>
      <c r="T90" s="35" t="s">
        <v>229</v>
      </c>
      <c r="U90" s="35" t="str">
        <f>t_Countries[[#This Row],[Name]]&amp;" (" &amp; t_Countries[[#This Row],[ISO]] &amp; ")"</f>
        <v>Gabon (GA)</v>
      </c>
    </row>
    <row r="91" spans="1:21" x14ac:dyDescent="0.2">
      <c r="A91" s="31" t="str">
        <f>t_CCM2[[#This Row],[FieldUsed]]&amp;"_"&amp;t_CCM2[[#This Row],[Index]]</f>
        <v>ProgSpecificOrgType_CERV_20</v>
      </c>
      <c r="B91" s="27">
        <v>43693697</v>
      </c>
      <c r="C91" s="27" t="s">
        <v>653</v>
      </c>
      <c r="D91" s="27" t="s">
        <v>654</v>
      </c>
      <c r="E91" s="27" t="s">
        <v>693</v>
      </c>
      <c r="F91" s="27">
        <v>20</v>
      </c>
      <c r="R91" s="35">
        <v>20000899</v>
      </c>
      <c r="S91" s="35" t="s">
        <v>244</v>
      </c>
      <c r="T91" s="35" t="s">
        <v>245</v>
      </c>
      <c r="U91" s="35" t="str">
        <f>t_Countries[[#This Row],[Name]]&amp;" (" &amp; t_Countries[[#This Row],[ISO]] &amp; ")"</f>
        <v>Gambia (GM)</v>
      </c>
    </row>
    <row r="92" spans="1:21" x14ac:dyDescent="0.2">
      <c r="A92" s="31" t="str">
        <f>t_CCM2[[#This Row],[FieldUsed]]&amp;"_"&amp;t_CCM2[[#This Row],[Index]]</f>
        <v>ProgSpecificOrgType_CERV_21</v>
      </c>
      <c r="B92" s="27">
        <v>44315536</v>
      </c>
      <c r="C92" s="27" t="s">
        <v>685</v>
      </c>
      <c r="D92" s="27" t="s">
        <v>686</v>
      </c>
      <c r="E92" s="27" t="s">
        <v>693</v>
      </c>
      <c r="F92" s="27">
        <v>21</v>
      </c>
      <c r="R92" s="35">
        <v>20000895</v>
      </c>
      <c r="S92" s="35" t="s">
        <v>236</v>
      </c>
      <c r="T92" s="35" t="s">
        <v>237</v>
      </c>
      <c r="U92" s="35" t="str">
        <f>t_Countries[[#This Row],[Name]]&amp;" (" &amp; t_Countries[[#This Row],[ISO]] &amp; ")"</f>
        <v>Georgia (GE)</v>
      </c>
    </row>
    <row r="93" spans="1:21" x14ac:dyDescent="0.2">
      <c r="A93" s="31" t="str">
        <f>t_CCM2[[#This Row],[FieldUsed]]&amp;"_"&amp;t_CCM2[[#This Row],[Index]]</f>
        <v>ProgSpecificOrgType_CERV_22</v>
      </c>
      <c r="B93" s="27">
        <v>43693700</v>
      </c>
      <c r="C93" s="27" t="s">
        <v>655</v>
      </c>
      <c r="D93" s="27" t="s">
        <v>656</v>
      </c>
      <c r="E93" s="27" t="s">
        <v>693</v>
      </c>
      <c r="F93" s="27">
        <v>22</v>
      </c>
      <c r="R93" s="35">
        <v>20000873</v>
      </c>
      <c r="S93" s="35" t="s">
        <v>31</v>
      </c>
      <c r="T93" s="35" t="s">
        <v>195</v>
      </c>
      <c r="U93" s="35" t="str">
        <f>t_Countries[[#This Row],[Name]]&amp;" (" &amp; t_Countries[[#This Row],[ISO]] &amp; ")"</f>
        <v>Germany (DE)</v>
      </c>
    </row>
    <row r="94" spans="1:21" x14ac:dyDescent="0.2">
      <c r="A94" s="31" t="str">
        <f>t_CCM2[[#This Row],[FieldUsed]]&amp;"_"&amp;t_CCM2[[#This Row],[Index]]</f>
        <v>ProgSpecificOrgType_CERV_23</v>
      </c>
      <c r="B94" s="27">
        <v>43668770</v>
      </c>
      <c r="C94" s="27" t="s">
        <v>616</v>
      </c>
      <c r="D94" s="27" t="s">
        <v>617</v>
      </c>
      <c r="E94" s="27" t="s">
        <v>693</v>
      </c>
      <c r="F94" s="27">
        <v>23</v>
      </c>
      <c r="R94" s="35">
        <v>20000896</v>
      </c>
      <c r="S94" s="35" t="s">
        <v>238</v>
      </c>
      <c r="T94" s="35" t="s">
        <v>239</v>
      </c>
      <c r="U94" s="35" t="str">
        <f>t_Countries[[#This Row],[Name]]&amp;" (" &amp; t_Countries[[#This Row],[ISO]] &amp; ")"</f>
        <v>Ghana (GH)</v>
      </c>
    </row>
    <row r="95" spans="1:21" x14ac:dyDescent="0.2">
      <c r="A95" s="31" t="str">
        <f>t_CCM2[[#This Row],[FieldUsed]]&amp;"_"&amp;t_CCM2[[#This Row],[Index]]</f>
        <v>ProgSpecificOrgType_CERV_24</v>
      </c>
      <c r="B95" s="27">
        <v>43693703</v>
      </c>
      <c r="C95" s="27" t="s">
        <v>657</v>
      </c>
      <c r="D95" s="27" t="s">
        <v>617</v>
      </c>
      <c r="E95" s="27" t="s">
        <v>693</v>
      </c>
      <c r="F95" s="27">
        <v>24</v>
      </c>
      <c r="R95" s="35">
        <v>20000897</v>
      </c>
      <c r="S95" s="35" t="s">
        <v>240</v>
      </c>
      <c r="T95" s="35" t="s">
        <v>241</v>
      </c>
      <c r="U95" s="35" t="str">
        <f>t_Countries[[#This Row],[Name]]&amp;" (" &amp; t_Countries[[#This Row],[ISO]] &amp; ")"</f>
        <v>Gibraltar (GI)</v>
      </c>
    </row>
    <row r="96" spans="1:21" x14ac:dyDescent="0.2">
      <c r="A96" s="31" t="str">
        <f>t_CCM2[[#This Row],[FieldUsed]]&amp;"_"&amp;t_CCM2[[#This Row],[Index]]</f>
        <v>ProgSpecificOrgType_CERV_25</v>
      </c>
      <c r="B96" s="27">
        <v>43693706</v>
      </c>
      <c r="C96" s="27" t="s">
        <v>658</v>
      </c>
      <c r="D96" s="27" t="s">
        <v>659</v>
      </c>
      <c r="E96" s="27" t="s">
        <v>693</v>
      </c>
      <c r="F96" s="27">
        <v>25</v>
      </c>
      <c r="R96" s="35">
        <v>20000892</v>
      </c>
      <c r="S96" s="35" t="s">
        <v>230</v>
      </c>
      <c r="T96" s="35" t="s">
        <v>231</v>
      </c>
      <c r="U96" s="35" t="str">
        <f>t_Countries[[#This Row],[Name]]&amp;" (" &amp; t_Countries[[#This Row],[ISO]] &amp; ")"</f>
        <v>Great Britain (GB)</v>
      </c>
    </row>
    <row r="97" spans="1:21" x14ac:dyDescent="0.2">
      <c r="A97" s="31" t="str">
        <f>t_CCM2[[#This Row],[FieldUsed]]&amp;"_"&amp;t_CCM2[[#This Row],[Index]]</f>
        <v>ProgSpecificOrgType_CERV_26</v>
      </c>
      <c r="B97" s="27">
        <v>43693709</v>
      </c>
      <c r="C97" s="27" t="s">
        <v>660</v>
      </c>
      <c r="D97" s="27" t="s">
        <v>661</v>
      </c>
      <c r="E97" s="27" t="s">
        <v>693</v>
      </c>
      <c r="F97" s="27">
        <v>26</v>
      </c>
      <c r="R97" s="35">
        <v>20000902</v>
      </c>
      <c r="S97" s="35" t="s">
        <v>250</v>
      </c>
      <c r="T97" s="35" t="s">
        <v>251</v>
      </c>
      <c r="U97" s="35" t="str">
        <f>t_Countries[[#This Row],[Name]]&amp;" (" &amp; t_Countries[[#This Row],[ISO]] &amp; ")"</f>
        <v>Greece (EL)</v>
      </c>
    </row>
    <row r="98" spans="1:21" x14ac:dyDescent="0.2">
      <c r="A98" s="31" t="str">
        <f>t_CCM2[[#This Row],[FieldUsed]]&amp;"_"&amp;t_CCM2[[#This Row],[Index]]</f>
        <v>ProgSpecificOrgType_CERV_27</v>
      </c>
      <c r="B98" s="27">
        <v>44315542</v>
      </c>
      <c r="C98" s="27" t="s">
        <v>689</v>
      </c>
      <c r="D98" s="27" t="s">
        <v>690</v>
      </c>
      <c r="E98" s="27" t="s">
        <v>693</v>
      </c>
      <c r="F98" s="27">
        <v>27</v>
      </c>
      <c r="R98" s="35">
        <v>10000727</v>
      </c>
      <c r="S98" s="35" t="s">
        <v>84</v>
      </c>
      <c r="T98" s="35" t="s">
        <v>85</v>
      </c>
      <c r="U98" s="35" t="str">
        <f>t_Countries[[#This Row],[Name]]&amp;" (" &amp; t_Countries[[#This Row],[ISO]] &amp; ")"</f>
        <v>Greece - INACTIVE (GR)</v>
      </c>
    </row>
    <row r="99" spans="1:21" x14ac:dyDescent="0.2">
      <c r="A99" s="31" t="str">
        <f>t_CCM2[[#This Row],[FieldUsed]]&amp;"_"&amp;t_CCM2[[#This Row],[Index]]</f>
        <v>ProgSpecificOrgType_CERV_28</v>
      </c>
      <c r="B99" s="27">
        <v>43693712</v>
      </c>
      <c r="C99" s="27" t="s">
        <v>662</v>
      </c>
      <c r="D99" s="27" t="s">
        <v>663</v>
      </c>
      <c r="E99" s="27" t="s">
        <v>693</v>
      </c>
      <c r="F99" s="27">
        <v>28</v>
      </c>
      <c r="R99" s="35">
        <v>20000898</v>
      </c>
      <c r="S99" s="35" t="s">
        <v>242</v>
      </c>
      <c r="T99" s="35" t="s">
        <v>243</v>
      </c>
      <c r="U99" s="35" t="str">
        <f>t_Countries[[#This Row],[Name]]&amp;" (" &amp; t_Countries[[#This Row],[ISO]] &amp; ")"</f>
        <v>Greenland (GL)</v>
      </c>
    </row>
    <row r="100" spans="1:21" x14ac:dyDescent="0.2">
      <c r="A100" s="31" t="str">
        <f>t_CCM2[[#This Row],[FieldUsed]]&amp;"_"&amp;t_CCM2[[#This Row],[Index]]</f>
        <v>ProgSpecificOrgType_CERV_29</v>
      </c>
      <c r="B100" s="27">
        <v>43693715</v>
      </c>
      <c r="C100" s="27" t="s">
        <v>664</v>
      </c>
      <c r="D100" s="27" t="s">
        <v>665</v>
      </c>
      <c r="E100" s="27" t="s">
        <v>693</v>
      </c>
      <c r="F100" s="27">
        <v>29</v>
      </c>
      <c r="R100" s="35">
        <v>20000894</v>
      </c>
      <c r="S100" s="35" t="s">
        <v>234</v>
      </c>
      <c r="T100" s="35" t="s">
        <v>235</v>
      </c>
      <c r="U100" s="35" t="str">
        <f>t_Countries[[#This Row],[Name]]&amp;" (" &amp; t_Countries[[#This Row],[ISO]] &amp; ")"</f>
        <v>Grenada (GD)</v>
      </c>
    </row>
    <row r="101" spans="1:21" x14ac:dyDescent="0.2">
      <c r="A101" s="31" t="str">
        <f>t_CCM2[[#This Row],[FieldUsed]]&amp;"_"&amp;t_CCM2[[#This Row],[Index]]</f>
        <v>ProgSpecificOrgType_CERV_30</v>
      </c>
      <c r="B101" s="27">
        <v>44316640</v>
      </c>
      <c r="C101" s="27" t="s">
        <v>691</v>
      </c>
      <c r="D101" s="27" t="s">
        <v>692</v>
      </c>
      <c r="E101" s="27" t="s">
        <v>693</v>
      </c>
      <c r="F101" s="27">
        <v>30</v>
      </c>
      <c r="R101" s="35">
        <v>31036063</v>
      </c>
      <c r="S101" s="35" t="s">
        <v>567</v>
      </c>
      <c r="T101" s="35" t="s">
        <v>568</v>
      </c>
      <c r="U101" s="35" t="str">
        <f>t_Countries[[#This Row],[Name]]&amp;" (" &amp; t_Countries[[#This Row],[ISO]] &amp; ")"</f>
        <v>Guadeloupe (GP)</v>
      </c>
    </row>
    <row r="102" spans="1:21" x14ac:dyDescent="0.2">
      <c r="A102" s="31" t="str">
        <f>t_CCM2[[#This Row],[FieldUsed]]&amp;"_"&amp;t_CCM2[[#This Row],[Index]]</f>
        <v>ProgSpecificOrgType_CERV_31</v>
      </c>
      <c r="B102" s="27">
        <v>43668764</v>
      </c>
      <c r="C102" s="27" t="s">
        <v>612</v>
      </c>
      <c r="D102" s="27" t="s">
        <v>613</v>
      </c>
      <c r="E102" s="27" t="s">
        <v>693</v>
      </c>
      <c r="F102" s="27">
        <v>31</v>
      </c>
      <c r="R102" s="35">
        <v>20000905</v>
      </c>
      <c r="S102" s="35" t="s">
        <v>256</v>
      </c>
      <c r="T102" s="35" t="s">
        <v>257</v>
      </c>
      <c r="U102" s="35" t="str">
        <f>t_Countries[[#This Row],[Name]]&amp;" (" &amp; t_Countries[[#This Row],[ISO]] &amp; ")"</f>
        <v>Guam (GU)</v>
      </c>
    </row>
    <row r="103" spans="1:21" x14ac:dyDescent="0.2">
      <c r="A103" s="31" t="str">
        <f>t_CCM2[[#This Row],[FieldUsed]]&amp;"_"&amp;t_CCM2[[#This Row],[Index]]</f>
        <v>ProgSpecificOrgType_CERV_32</v>
      </c>
      <c r="B103" s="27">
        <v>43693718</v>
      </c>
      <c r="C103" s="27" t="s">
        <v>666</v>
      </c>
      <c r="D103" s="27" t="s">
        <v>667</v>
      </c>
      <c r="E103" s="27" t="s">
        <v>693</v>
      </c>
      <c r="F103" s="27">
        <v>32</v>
      </c>
      <c r="R103" s="35">
        <v>20000904</v>
      </c>
      <c r="S103" s="35" t="s">
        <v>254</v>
      </c>
      <c r="T103" s="35" t="s">
        <v>255</v>
      </c>
      <c r="U103" s="35" t="str">
        <f>t_Countries[[#This Row],[Name]]&amp;" (" &amp; t_Countries[[#This Row],[ISO]] &amp; ")"</f>
        <v>Guatemala (GT)</v>
      </c>
    </row>
    <row r="104" spans="1:21" x14ac:dyDescent="0.2">
      <c r="A104" s="31" t="str">
        <f>t_CCM2[[#This Row],[FieldUsed]]&amp;"_"&amp;t_CCM2[[#This Row],[Index]]</f>
        <v>ProgSpecificOrgType_CERV_33</v>
      </c>
      <c r="B104" s="27">
        <v>43693721</v>
      </c>
      <c r="C104" s="27" t="s">
        <v>668</v>
      </c>
      <c r="D104" s="27" t="s">
        <v>669</v>
      </c>
      <c r="E104" s="27" t="s">
        <v>693</v>
      </c>
      <c r="F104" s="27">
        <v>33</v>
      </c>
      <c r="R104" s="35">
        <v>31021700</v>
      </c>
      <c r="S104" s="35" t="s">
        <v>557</v>
      </c>
      <c r="T104" s="35" t="s">
        <v>558</v>
      </c>
      <c r="U104" s="35" t="str">
        <f>t_Countries[[#This Row],[Name]]&amp;" (" &amp; t_Countries[[#This Row],[ISO]] &amp; ")"</f>
        <v>Guernsey (GG)</v>
      </c>
    </row>
    <row r="105" spans="1:21" x14ac:dyDescent="0.2">
      <c r="A105" s="31" t="str">
        <f>t_CCM2[[#This Row],[FieldUsed]]&amp;"_"&amp;t_CCM2[[#This Row],[Index]]</f>
        <v>ProgSpecificOrgType_CERV_34</v>
      </c>
      <c r="B105" s="27">
        <v>43693724</v>
      </c>
      <c r="C105" s="27" t="s">
        <v>670</v>
      </c>
      <c r="D105" s="27" t="s">
        <v>671</v>
      </c>
      <c r="E105" s="27" t="s">
        <v>693</v>
      </c>
      <c r="F105" s="27">
        <v>34</v>
      </c>
      <c r="R105" s="35">
        <v>20000900</v>
      </c>
      <c r="S105" s="35" t="s">
        <v>246</v>
      </c>
      <c r="T105" s="35" t="s">
        <v>247</v>
      </c>
      <c r="U105" s="35" t="str">
        <f>t_Countries[[#This Row],[Name]]&amp;" (" &amp; t_Countries[[#This Row],[ISO]] &amp; ")"</f>
        <v>Guinea (GN)</v>
      </c>
    </row>
    <row r="106" spans="1:21" x14ac:dyDescent="0.2">
      <c r="A106" s="31" t="str">
        <f>t_CCM2[[#This Row],[FieldUsed]]&amp;"_"&amp;t_CCM2[[#This Row],[Index]]</f>
        <v>ProgSpecificOrgType_CERV_35</v>
      </c>
      <c r="B106" s="27">
        <v>43693727</v>
      </c>
      <c r="C106" s="27" t="s">
        <v>672</v>
      </c>
      <c r="D106" s="27" t="s">
        <v>673</v>
      </c>
      <c r="E106" s="27" t="s">
        <v>693</v>
      </c>
      <c r="F106" s="27">
        <v>35</v>
      </c>
      <c r="R106" s="35">
        <v>20000906</v>
      </c>
      <c r="S106" s="35" t="s">
        <v>258</v>
      </c>
      <c r="T106" s="35" t="s">
        <v>259</v>
      </c>
      <c r="U106" s="35" t="str">
        <f>t_Countries[[#This Row],[Name]]&amp;" (" &amp; t_Countries[[#This Row],[ISO]] &amp; ")"</f>
        <v>Guinea-Bissau (GW)</v>
      </c>
    </row>
    <row r="107" spans="1:21" x14ac:dyDescent="0.2">
      <c r="A107" s="31" t="str">
        <f>t_CCM2[[#This Row],[FieldUsed]]&amp;"_"&amp;t_CCM2[[#This Row],[Index]]</f>
        <v>ProgSpecificOrgType_CERV_36</v>
      </c>
      <c r="B107" s="27">
        <v>43693730</v>
      </c>
      <c r="C107" s="27" t="s">
        <v>674</v>
      </c>
      <c r="D107" s="27" t="s">
        <v>675</v>
      </c>
      <c r="E107" s="27" t="s">
        <v>693</v>
      </c>
      <c r="F107" s="27">
        <v>36</v>
      </c>
      <c r="R107" s="35">
        <v>20000907</v>
      </c>
      <c r="S107" s="35" t="s">
        <v>260</v>
      </c>
      <c r="T107" s="35" t="s">
        <v>261</v>
      </c>
      <c r="U107" s="35" t="str">
        <f>t_Countries[[#This Row],[Name]]&amp;" (" &amp; t_Countries[[#This Row],[ISO]] &amp; ")"</f>
        <v>Guyana (GY)</v>
      </c>
    </row>
    <row r="108" spans="1:21" x14ac:dyDescent="0.2">
      <c r="A108" s="31" t="str">
        <f>t_CCM2[[#This Row],[FieldUsed]]&amp;"_"&amp;t_CCM2[[#This Row],[Index]]</f>
        <v>ProgSpecificOrgType_CERV_37</v>
      </c>
      <c r="B108" s="27">
        <v>43693733</v>
      </c>
      <c r="C108" s="27" t="s">
        <v>676</v>
      </c>
      <c r="D108" s="27" t="s">
        <v>677</v>
      </c>
      <c r="E108" s="27" t="s">
        <v>693</v>
      </c>
      <c r="F108" s="27">
        <v>37</v>
      </c>
      <c r="R108" s="35">
        <v>20000912</v>
      </c>
      <c r="S108" s="35" t="s">
        <v>270</v>
      </c>
      <c r="T108" s="35" t="s">
        <v>271</v>
      </c>
      <c r="U108" s="35" t="str">
        <f>t_Countries[[#This Row],[Name]]&amp;" (" &amp; t_Countries[[#This Row],[ISO]] &amp; ")"</f>
        <v>Haiti (HT)</v>
      </c>
    </row>
    <row r="109" spans="1:21" x14ac:dyDescent="0.2">
      <c r="A109" s="31" t="str">
        <f>t_CCM2[[#This Row],[FieldUsed]]&amp;"_"&amp;t_CCM2[[#This Row],[Index]]</f>
        <v>ProgSpecificOrgType_CERV_38</v>
      </c>
      <c r="B109" s="27">
        <v>43668776</v>
      </c>
      <c r="C109" s="27" t="s">
        <v>620</v>
      </c>
      <c r="D109" s="27" t="s">
        <v>621</v>
      </c>
      <c r="E109" s="27" t="s">
        <v>693</v>
      </c>
      <c r="F109" s="27">
        <v>38</v>
      </c>
      <c r="R109" s="35">
        <v>20000909</v>
      </c>
      <c r="S109" s="35" t="s">
        <v>264</v>
      </c>
      <c r="T109" s="35" t="s">
        <v>265</v>
      </c>
      <c r="U109" s="35" t="str">
        <f>t_Countries[[#This Row],[Name]]&amp;" (" &amp; t_Countries[[#This Row],[ISO]] &amp; ")"</f>
        <v>Heard Island and McDonald Islands (HM)</v>
      </c>
    </row>
    <row r="110" spans="1:21" x14ac:dyDescent="0.2">
      <c r="A110" s="31" t="str">
        <f>t_CCM2[[#This Row],[FieldUsed]]&amp;"_"&amp;t_CCM2[[#This Row],[Index]]</f>
        <v>ProgSpecificOrgType_CERV_39</v>
      </c>
      <c r="B110" s="27">
        <v>43693736</v>
      </c>
      <c r="C110" s="27" t="s">
        <v>678</v>
      </c>
      <c r="D110" s="27" t="s">
        <v>679</v>
      </c>
      <c r="E110" s="27" t="s">
        <v>693</v>
      </c>
      <c r="F110" s="27">
        <v>39</v>
      </c>
      <c r="R110" s="35">
        <v>20001037</v>
      </c>
      <c r="S110" s="35" t="s">
        <v>515</v>
      </c>
      <c r="T110" s="35" t="s">
        <v>516</v>
      </c>
      <c r="U110" s="35" t="str">
        <f>t_Countries[[#This Row],[Name]]&amp;" (" &amp; t_Countries[[#This Row],[ISO]] &amp; ")"</f>
        <v>Holy See (VA)</v>
      </c>
    </row>
    <row r="111" spans="1:21" x14ac:dyDescent="0.2">
      <c r="A111" s="31" t="str">
        <f>t_CCM2[[#This Row],[FieldUsed]]&amp;"_"&amp;t_CCM2[[#This Row],[Index]]</f>
        <v>ProgSpecificOrgType_CERV_40</v>
      </c>
      <c r="B111" s="27">
        <v>43668755</v>
      </c>
      <c r="C111" s="27" t="s">
        <v>606</v>
      </c>
      <c r="D111" s="27" t="s">
        <v>607</v>
      </c>
      <c r="E111" s="27" t="s">
        <v>693</v>
      </c>
      <c r="F111" s="27">
        <v>40</v>
      </c>
      <c r="R111" s="35">
        <v>20000910</v>
      </c>
      <c r="S111" s="35" t="s">
        <v>266</v>
      </c>
      <c r="T111" s="35" t="s">
        <v>267</v>
      </c>
      <c r="U111" s="35" t="str">
        <f>t_Countries[[#This Row],[Name]]&amp;" (" &amp; t_Countries[[#This Row],[ISO]] &amp; ")"</f>
        <v>Honduras (HN)</v>
      </c>
    </row>
    <row r="112" spans="1:21" x14ac:dyDescent="0.2">
      <c r="A112" s="31" t="str">
        <f>t_CCM2[[#This Row],[FieldUsed]]&amp;"_"&amp;t_CCM2[[#This Row],[Index]]</f>
        <v>ProgSpecificOrgType_CERV_41</v>
      </c>
      <c r="B112" s="27">
        <v>43668761</v>
      </c>
      <c r="C112" s="27" t="s">
        <v>610</v>
      </c>
      <c r="D112" s="27" t="s">
        <v>611</v>
      </c>
      <c r="E112" s="27" t="s">
        <v>693</v>
      </c>
      <c r="F112" s="27">
        <v>41</v>
      </c>
      <c r="R112" s="35">
        <v>20000908</v>
      </c>
      <c r="S112" s="35" t="s">
        <v>262</v>
      </c>
      <c r="T112" s="35" t="s">
        <v>263</v>
      </c>
      <c r="U112" s="35" t="str">
        <f>t_Countries[[#This Row],[Name]]&amp;" (" &amp; t_Countries[[#This Row],[ISO]] &amp; ")"</f>
        <v>Hong Kong (HK)</v>
      </c>
    </row>
    <row r="113" spans="1:21" x14ac:dyDescent="0.2">
      <c r="A113" s="31" t="str">
        <f>t_CCM2[[#This Row],[FieldUsed]]&amp;"_"&amp;t_CCM2[[#This Row],[Index]]</f>
        <v>ProgSpecificOrgType_CERV_42</v>
      </c>
      <c r="B113" s="27">
        <v>43693739</v>
      </c>
      <c r="C113" s="27" t="s">
        <v>680</v>
      </c>
      <c r="D113" s="27" t="s">
        <v>611</v>
      </c>
      <c r="E113" s="27" t="s">
        <v>693</v>
      </c>
      <c r="F113" s="27">
        <v>42</v>
      </c>
      <c r="R113" s="35">
        <v>20000913</v>
      </c>
      <c r="S113" s="35" t="s">
        <v>272</v>
      </c>
      <c r="T113" s="35" t="s">
        <v>273</v>
      </c>
      <c r="U113" s="35" t="str">
        <f>t_Countries[[#This Row],[Name]]&amp;" (" &amp; t_Countries[[#This Row],[ISO]] &amp; ")"</f>
        <v>Hungary (HU)</v>
      </c>
    </row>
    <row r="114" spans="1:21" x14ac:dyDescent="0.2">
      <c r="A114" s="31" t="str">
        <f>t_CCM2[[#This Row],[FieldUsed]]&amp;"_"&amp;t_CCM2[[#This Row],[Index]]</f>
        <v>ProgSpecificOrgType_CERV_43</v>
      </c>
      <c r="B114" s="27">
        <v>43693742</v>
      </c>
      <c r="C114" s="27" t="s">
        <v>681</v>
      </c>
      <c r="D114" s="27" t="s">
        <v>682</v>
      </c>
      <c r="E114" s="27" t="s">
        <v>693</v>
      </c>
      <c r="F114" s="27">
        <v>43</v>
      </c>
      <c r="R114" s="35">
        <v>20000921</v>
      </c>
      <c r="S114" s="35" t="s">
        <v>287</v>
      </c>
      <c r="T114" s="35" t="s">
        <v>288</v>
      </c>
      <c r="U114" s="35" t="str">
        <f>t_Countries[[#This Row],[Name]]&amp;" (" &amp; t_Countries[[#This Row],[ISO]] &amp; ")"</f>
        <v>Iceland (IS)</v>
      </c>
    </row>
    <row r="115" spans="1:21" x14ac:dyDescent="0.2">
      <c r="A115" s="31" t="str">
        <f>t_CCM2[[#This Row],[FieldUsed]]&amp;"_"&amp;t_CCM2[[#This Row],[Index]]</f>
        <v>ProgSpecificOrgType_CERV_44</v>
      </c>
      <c r="B115" s="27">
        <v>43668758</v>
      </c>
      <c r="C115" s="27" t="s">
        <v>608</v>
      </c>
      <c r="D115" s="27" t="s">
        <v>609</v>
      </c>
      <c r="E115" s="27" t="s">
        <v>693</v>
      </c>
      <c r="F115" s="27">
        <v>44</v>
      </c>
      <c r="R115" s="35">
        <v>20000917</v>
      </c>
      <c r="S115" s="35" t="s">
        <v>279</v>
      </c>
      <c r="T115" s="35" t="s">
        <v>280</v>
      </c>
      <c r="U115" s="35" t="str">
        <f>t_Countries[[#This Row],[Name]]&amp;" (" &amp; t_Countries[[#This Row],[ISO]] &amp; ")"</f>
        <v>India (IN)</v>
      </c>
    </row>
    <row r="116" spans="1:21" x14ac:dyDescent="0.2">
      <c r="A116" s="31" t="str">
        <f>t_CCM2[[#This Row],[FieldUsed]]&amp;"_"&amp;t_CCM2[[#This Row],[Index]]</f>
        <v>ProgSpecificOrgType_CERV_45</v>
      </c>
      <c r="B116" s="27">
        <v>43693745</v>
      </c>
      <c r="C116" s="27" t="s">
        <v>683</v>
      </c>
      <c r="D116" s="27" t="s">
        <v>684</v>
      </c>
      <c r="E116" s="27" t="s">
        <v>693</v>
      </c>
      <c r="F116" s="27">
        <v>45</v>
      </c>
      <c r="R116" s="35">
        <v>20000914</v>
      </c>
      <c r="S116" s="35" t="s">
        <v>79</v>
      </c>
      <c r="T116" s="35" t="s">
        <v>274</v>
      </c>
      <c r="U116" s="35" t="str">
        <f>t_Countries[[#This Row],[Name]]&amp;" (" &amp; t_Countries[[#This Row],[ISO]] &amp; ")"</f>
        <v>Indonesia (ID)</v>
      </c>
    </row>
    <row r="117" spans="1:21" x14ac:dyDescent="0.2">
      <c r="A117" s="31" t="str">
        <f>t_CCM2[[#This Row],[FieldUsed]]&amp;"_"&amp;t_CCM2[[#This Row],[Index]]</f>
        <v>ProgSpecificOrgType_ERASMUS2027_1</v>
      </c>
      <c r="B117" s="27">
        <v>43578611</v>
      </c>
      <c r="C117" s="27" t="s">
        <v>812</v>
      </c>
      <c r="D117" s="27" t="s">
        <v>813</v>
      </c>
      <c r="E117" s="27" t="s">
        <v>814</v>
      </c>
      <c r="F117" s="27">
        <v>1</v>
      </c>
      <c r="R117" s="35">
        <v>20000920</v>
      </c>
      <c r="S117" s="35" t="s">
        <v>285</v>
      </c>
      <c r="T117" s="35" t="s">
        <v>286</v>
      </c>
      <c r="U117" s="35" t="str">
        <f>t_Countries[[#This Row],[Name]]&amp;" (" &amp; t_Countries[[#This Row],[ISO]] &amp; ")"</f>
        <v>Iran (Islamic Republic of) (IR)</v>
      </c>
    </row>
    <row r="118" spans="1:21" x14ac:dyDescent="0.2">
      <c r="A118" s="31" t="str">
        <f>t_CCM2[[#This Row],[FieldUsed]]&amp;"_"&amp;t_CCM2[[#This Row],[Index]]</f>
        <v>ProgSpecificOrgType_ERASMUS2027_2</v>
      </c>
      <c r="B118" s="27">
        <v>43578698</v>
      </c>
      <c r="C118" s="27" t="s">
        <v>815</v>
      </c>
      <c r="D118" s="27" t="s">
        <v>816</v>
      </c>
      <c r="E118" s="27" t="s">
        <v>814</v>
      </c>
      <c r="F118" s="27">
        <v>2</v>
      </c>
      <c r="R118" s="35">
        <v>20000919</v>
      </c>
      <c r="S118" s="35" t="s">
        <v>283</v>
      </c>
      <c r="T118" s="35" t="s">
        <v>284</v>
      </c>
      <c r="U118" s="35" t="str">
        <f>t_Countries[[#This Row],[Name]]&amp;" (" &amp; t_Countries[[#This Row],[ISO]] &amp; ")"</f>
        <v>Iraq (IQ)</v>
      </c>
    </row>
    <row r="119" spans="1:21" x14ac:dyDescent="0.2">
      <c r="A119" s="31" t="str">
        <f>t_CCM2[[#This Row],[FieldUsed]]&amp;"_"&amp;t_CCM2[[#This Row],[Index]]</f>
        <v>ProgSpecificOrgType_ERASMUS2027_3</v>
      </c>
      <c r="B119" s="27">
        <v>43578701</v>
      </c>
      <c r="C119" s="27" t="s">
        <v>817</v>
      </c>
      <c r="D119" s="27" t="s">
        <v>818</v>
      </c>
      <c r="E119" s="27" t="s">
        <v>814</v>
      </c>
      <c r="F119" s="27">
        <v>3</v>
      </c>
      <c r="R119" s="35">
        <v>20000915</v>
      </c>
      <c r="S119" s="35" t="s">
        <v>275</v>
      </c>
      <c r="T119" s="35" t="s">
        <v>276</v>
      </c>
      <c r="U119" s="35" t="str">
        <f>t_Countries[[#This Row],[Name]]&amp;" (" &amp; t_Countries[[#This Row],[ISO]] &amp; ")"</f>
        <v>Ireland (IE)</v>
      </c>
    </row>
    <row r="120" spans="1:21" x14ac:dyDescent="0.2">
      <c r="A120" s="31" t="str">
        <f>t_CCM2[[#This Row],[FieldUsed]]&amp;"_"&amp;t_CCM2[[#This Row],[Index]]</f>
        <v>ProgSpecificOrgType_ERASMUS2027_4</v>
      </c>
      <c r="B120" s="27">
        <v>43578614</v>
      </c>
      <c r="C120" s="27" t="s">
        <v>819</v>
      </c>
      <c r="D120" s="27" t="s">
        <v>820</v>
      </c>
      <c r="E120" s="27" t="s">
        <v>814</v>
      </c>
      <c r="F120" s="27">
        <v>4</v>
      </c>
      <c r="R120" s="35">
        <v>31036062</v>
      </c>
      <c r="S120" s="35" t="s">
        <v>565</v>
      </c>
      <c r="T120" s="35" t="s">
        <v>566</v>
      </c>
      <c r="U120" s="35" t="str">
        <f>t_Countries[[#This Row],[Name]]&amp;" (" &amp; t_Countries[[#This Row],[ISO]] &amp; ")"</f>
        <v>Isle of Man (IM)</v>
      </c>
    </row>
    <row r="121" spans="1:21" x14ac:dyDescent="0.2">
      <c r="A121" s="31" t="str">
        <f>t_CCM2[[#This Row],[FieldUsed]]&amp;"_"&amp;t_CCM2[[#This Row],[Index]]</f>
        <v>ProgSpecificOrgType_ERASMUS2027_5</v>
      </c>
      <c r="B121" s="27">
        <v>43578617</v>
      </c>
      <c r="C121" s="27" t="s">
        <v>821</v>
      </c>
      <c r="D121" s="27" t="s">
        <v>822</v>
      </c>
      <c r="E121" s="27" t="s">
        <v>814</v>
      </c>
      <c r="F121" s="27">
        <v>5</v>
      </c>
      <c r="R121" s="35">
        <v>20000916</v>
      </c>
      <c r="S121" s="35" t="s">
        <v>277</v>
      </c>
      <c r="T121" s="35" t="s">
        <v>278</v>
      </c>
      <c r="U121" s="35" t="str">
        <f>t_Countries[[#This Row],[Name]]&amp;" (" &amp; t_Countries[[#This Row],[ISO]] &amp; ")"</f>
        <v>Israel (IL)</v>
      </c>
    </row>
    <row r="122" spans="1:21" x14ac:dyDescent="0.2">
      <c r="A122" s="31" t="str">
        <f>t_CCM2[[#This Row],[FieldUsed]]&amp;"_"&amp;t_CCM2[[#This Row],[Index]]</f>
        <v>ProgSpecificOrgType_ERASMUS2027_6</v>
      </c>
      <c r="B122" s="27">
        <v>43578692</v>
      </c>
      <c r="C122" s="27" t="s">
        <v>823</v>
      </c>
      <c r="D122" s="27" t="s">
        <v>824</v>
      </c>
      <c r="E122" s="27" t="s">
        <v>814</v>
      </c>
      <c r="F122" s="27">
        <v>6</v>
      </c>
      <c r="R122" s="35">
        <v>20000922</v>
      </c>
      <c r="S122" s="35" t="s">
        <v>289</v>
      </c>
      <c r="T122" s="35" t="s">
        <v>290</v>
      </c>
      <c r="U122" s="35" t="str">
        <f>t_Countries[[#This Row],[Name]]&amp;" (" &amp; t_Countries[[#This Row],[ISO]] &amp; ")"</f>
        <v>Italy (IT)</v>
      </c>
    </row>
    <row r="123" spans="1:21" x14ac:dyDescent="0.2">
      <c r="A123" s="31" t="str">
        <f>t_CCM2[[#This Row],[FieldUsed]]&amp;"_"&amp;t_CCM2[[#This Row],[Index]]</f>
        <v>ProgSpecificOrgType_ERASMUS2027_7</v>
      </c>
      <c r="B123" s="27">
        <v>43578695</v>
      </c>
      <c r="C123" s="27" t="s">
        <v>825</v>
      </c>
      <c r="D123" s="27" t="s">
        <v>826</v>
      </c>
      <c r="E123" s="27" t="s">
        <v>814</v>
      </c>
      <c r="F123" s="27">
        <v>7</v>
      </c>
      <c r="R123" s="35">
        <v>20000923</v>
      </c>
      <c r="S123" s="35" t="s">
        <v>291</v>
      </c>
      <c r="T123" s="35" t="s">
        <v>292</v>
      </c>
      <c r="U123" s="35" t="str">
        <f>t_Countries[[#This Row],[Name]]&amp;" (" &amp; t_Countries[[#This Row],[ISO]] &amp; ")"</f>
        <v>Jamaica (JM)</v>
      </c>
    </row>
    <row r="124" spans="1:21" x14ac:dyDescent="0.2">
      <c r="A124" s="31" t="str">
        <f>t_CCM2[[#This Row],[FieldUsed]]&amp;"_"&amp;t_CCM2[[#This Row],[Index]]</f>
        <v>ProgSpecificOrgType_ERASMUS2027_8</v>
      </c>
      <c r="B124" s="27">
        <v>43578599</v>
      </c>
      <c r="C124" s="27" t="s">
        <v>827</v>
      </c>
      <c r="D124" s="27" t="s">
        <v>828</v>
      </c>
      <c r="E124" s="27" t="s">
        <v>814</v>
      </c>
      <c r="F124" s="27">
        <v>8</v>
      </c>
      <c r="R124" s="35">
        <v>20000925</v>
      </c>
      <c r="S124" s="35" t="s">
        <v>295</v>
      </c>
      <c r="T124" s="35" t="s">
        <v>296</v>
      </c>
      <c r="U124" s="35" t="str">
        <f>t_Countries[[#This Row],[Name]]&amp;" (" &amp; t_Countries[[#This Row],[ISO]] &amp; ")"</f>
        <v>Japan (JP)</v>
      </c>
    </row>
    <row r="125" spans="1:21" x14ac:dyDescent="0.2">
      <c r="A125" s="31" t="str">
        <f>t_CCM2[[#This Row],[FieldUsed]]&amp;"_"&amp;t_CCM2[[#This Row],[Index]]</f>
        <v>ProgSpecificOrgType_ERASMUS2027_9</v>
      </c>
      <c r="B125" s="27">
        <v>43578689</v>
      </c>
      <c r="C125" s="27" t="s">
        <v>829</v>
      </c>
      <c r="D125" s="27" t="s">
        <v>830</v>
      </c>
      <c r="E125" s="27" t="s">
        <v>814</v>
      </c>
      <c r="F125" s="27">
        <v>9</v>
      </c>
      <c r="R125" s="35">
        <v>31036061</v>
      </c>
      <c r="S125" s="35" t="s">
        <v>563</v>
      </c>
      <c r="T125" s="35" t="s">
        <v>564</v>
      </c>
      <c r="U125" s="35" t="str">
        <f>t_Countries[[#This Row],[Name]]&amp;" (" &amp; t_Countries[[#This Row],[ISO]] &amp; ")"</f>
        <v>Jersey (JE)</v>
      </c>
    </row>
    <row r="126" spans="1:21" x14ac:dyDescent="0.2">
      <c r="A126" s="31" t="str">
        <f>t_CCM2[[#This Row],[FieldUsed]]&amp;"_"&amp;t_CCM2[[#This Row],[Index]]</f>
        <v>ProgSpecificOrgType_ERASMUS2027_10</v>
      </c>
      <c r="B126" s="27">
        <v>43578683</v>
      </c>
      <c r="C126" s="27" t="s">
        <v>831</v>
      </c>
      <c r="D126" s="27" t="s">
        <v>832</v>
      </c>
      <c r="E126" s="27" t="s">
        <v>814</v>
      </c>
      <c r="F126" s="27">
        <v>10</v>
      </c>
      <c r="R126" s="35">
        <v>20000924</v>
      </c>
      <c r="S126" s="35" t="s">
        <v>293</v>
      </c>
      <c r="T126" s="35" t="s">
        <v>294</v>
      </c>
      <c r="U126" s="35" t="str">
        <f>t_Countries[[#This Row],[Name]]&amp;" (" &amp; t_Countries[[#This Row],[ISO]] &amp; ")"</f>
        <v>Jordan (JO)</v>
      </c>
    </row>
    <row r="127" spans="1:21" x14ac:dyDescent="0.2">
      <c r="A127" s="31" t="str">
        <f>t_CCM2[[#This Row],[FieldUsed]]&amp;"_"&amp;t_CCM2[[#This Row],[Index]]</f>
        <v>ProgSpecificOrgType_ERASMUS2027_11</v>
      </c>
      <c r="B127" s="27">
        <v>43578620</v>
      </c>
      <c r="C127" s="27" t="s">
        <v>833</v>
      </c>
      <c r="D127" s="27" t="s">
        <v>834</v>
      </c>
      <c r="E127" s="27" t="s">
        <v>814</v>
      </c>
      <c r="F127" s="27">
        <v>11</v>
      </c>
      <c r="R127" s="35">
        <v>20000936</v>
      </c>
      <c r="S127" s="35" t="s">
        <v>317</v>
      </c>
      <c r="T127" s="35" t="s">
        <v>318</v>
      </c>
      <c r="U127" s="35" t="str">
        <f>t_Countries[[#This Row],[Name]]&amp;" (" &amp; t_Countries[[#This Row],[ISO]] &amp; ")"</f>
        <v>Kazakhstan (KZ)</v>
      </c>
    </row>
    <row r="128" spans="1:21" x14ac:dyDescent="0.2">
      <c r="A128" s="31" t="str">
        <f>t_CCM2[[#This Row],[FieldUsed]]&amp;"_"&amp;t_CCM2[[#This Row],[Index]]</f>
        <v>ProgSpecificOrgType_ERASMUS2027_12</v>
      </c>
      <c r="B128" s="27">
        <v>43578623</v>
      </c>
      <c r="C128" s="27" t="s">
        <v>835</v>
      </c>
      <c r="D128" s="27" t="s">
        <v>836</v>
      </c>
      <c r="E128" s="27" t="s">
        <v>814</v>
      </c>
      <c r="F128" s="27">
        <v>12</v>
      </c>
      <c r="R128" s="35">
        <v>20000926</v>
      </c>
      <c r="S128" s="35" t="s">
        <v>297</v>
      </c>
      <c r="T128" s="35" t="s">
        <v>298</v>
      </c>
      <c r="U128" s="35" t="str">
        <f>t_Countries[[#This Row],[Name]]&amp;" (" &amp; t_Countries[[#This Row],[ISO]] &amp; ")"</f>
        <v>Kenya (KE)</v>
      </c>
    </row>
    <row r="129" spans="1:21" x14ac:dyDescent="0.2">
      <c r="A129" s="31" t="str">
        <f>t_CCM2[[#This Row],[FieldUsed]]&amp;"_"&amp;t_CCM2[[#This Row],[Index]]</f>
        <v>ProgSpecificOrgType_ERASMUS2027_13</v>
      </c>
      <c r="B129" s="27">
        <v>43578626</v>
      </c>
      <c r="C129" s="27" t="s">
        <v>837</v>
      </c>
      <c r="D129" s="27" t="s">
        <v>838</v>
      </c>
      <c r="E129" s="27" t="s">
        <v>814</v>
      </c>
      <c r="F129" s="27">
        <v>13</v>
      </c>
      <c r="R129" s="35">
        <v>20000929</v>
      </c>
      <c r="S129" s="35" t="s">
        <v>303</v>
      </c>
      <c r="T129" s="35" t="s">
        <v>304</v>
      </c>
      <c r="U129" s="35" t="str">
        <f>t_Countries[[#This Row],[Name]]&amp;" (" &amp; t_Countries[[#This Row],[ISO]] &amp; ")"</f>
        <v>Kiribati (KI)</v>
      </c>
    </row>
    <row r="130" spans="1:21" x14ac:dyDescent="0.2">
      <c r="A130" s="31" t="str">
        <f>t_CCM2[[#This Row],[FieldUsed]]&amp;"_"&amp;t_CCM2[[#This Row],[Index]]</f>
        <v>ProgSpecificOrgType_ERASMUS2027_14</v>
      </c>
      <c r="B130" s="27">
        <v>43578629</v>
      </c>
      <c r="C130" s="27" t="s">
        <v>839</v>
      </c>
      <c r="D130" s="27" t="s">
        <v>840</v>
      </c>
      <c r="E130" s="27" t="s">
        <v>814</v>
      </c>
      <c r="F130" s="27">
        <v>14</v>
      </c>
      <c r="R130" s="35">
        <v>20000932</v>
      </c>
      <c r="S130" s="35" t="s">
        <v>309</v>
      </c>
      <c r="T130" s="35" t="s">
        <v>310</v>
      </c>
      <c r="U130" s="35" t="str">
        <f>t_Countries[[#This Row],[Name]]&amp;" (" &amp; t_Countries[[#This Row],[ISO]] &amp; ")"</f>
        <v>Korea (Democratic People's Republic of) (KP)</v>
      </c>
    </row>
    <row r="131" spans="1:21" x14ac:dyDescent="0.2">
      <c r="A131" s="31" t="str">
        <f>t_CCM2[[#This Row],[FieldUsed]]&amp;"_"&amp;t_CCM2[[#This Row],[Index]]</f>
        <v>ProgSpecificOrgType_ERASMUS2027_15</v>
      </c>
      <c r="B131" s="27">
        <v>43578632</v>
      </c>
      <c r="C131" s="27" t="s">
        <v>841</v>
      </c>
      <c r="D131" s="27" t="s">
        <v>842</v>
      </c>
      <c r="E131" s="27" t="s">
        <v>814</v>
      </c>
      <c r="F131" s="27">
        <v>15</v>
      </c>
      <c r="R131" s="35">
        <v>20000933</v>
      </c>
      <c r="S131" s="35" t="s">
        <v>311</v>
      </c>
      <c r="T131" s="35" t="s">
        <v>312</v>
      </c>
      <c r="U131" s="35" t="str">
        <f>t_Countries[[#This Row],[Name]]&amp;" (" &amp; t_Countries[[#This Row],[ISO]] &amp; ")"</f>
        <v>Korea (Republic of) (KR)</v>
      </c>
    </row>
    <row r="132" spans="1:21" x14ac:dyDescent="0.2">
      <c r="A132" s="31" t="str">
        <f>t_CCM2[[#This Row],[FieldUsed]]&amp;"_"&amp;t_CCM2[[#This Row],[Index]]</f>
        <v>ProgSpecificOrgType_ERASMUS2027_16</v>
      </c>
      <c r="B132" s="27">
        <v>43578635</v>
      </c>
      <c r="C132" s="27" t="s">
        <v>843</v>
      </c>
      <c r="D132" s="27" t="s">
        <v>844</v>
      </c>
      <c r="E132" s="27" t="s">
        <v>814</v>
      </c>
      <c r="F132" s="27">
        <v>16</v>
      </c>
      <c r="R132" s="35">
        <v>31008860</v>
      </c>
      <c r="S132" s="35" t="s">
        <v>555</v>
      </c>
      <c r="T132" s="35" t="s">
        <v>556</v>
      </c>
      <c r="U132" s="35" t="str">
        <f>t_Countries[[#This Row],[Name]]&amp;" (" &amp; t_Countries[[#This Row],[ISO]] &amp; ")"</f>
        <v>Kosovo * UN resolution (XK)</v>
      </c>
    </row>
    <row r="133" spans="1:21" x14ac:dyDescent="0.2">
      <c r="A133" s="31" t="str">
        <f>t_CCM2[[#This Row],[FieldUsed]]&amp;"_"&amp;t_CCM2[[#This Row],[Index]]</f>
        <v>ProgSpecificOrgType_ERASMUS2027_17</v>
      </c>
      <c r="B133" s="27">
        <v>43578638</v>
      </c>
      <c r="C133" s="27" t="s">
        <v>845</v>
      </c>
      <c r="D133" s="27" t="s">
        <v>846</v>
      </c>
      <c r="E133" s="27" t="s">
        <v>814</v>
      </c>
      <c r="F133" s="27">
        <v>17</v>
      </c>
      <c r="R133" s="35">
        <v>20000934</v>
      </c>
      <c r="S133" s="35" t="s">
        <v>313</v>
      </c>
      <c r="T133" s="35" t="s">
        <v>314</v>
      </c>
      <c r="U133" s="35" t="str">
        <f>t_Countries[[#This Row],[Name]]&amp;" (" &amp; t_Countries[[#This Row],[ISO]] &amp; ")"</f>
        <v>Kuwait (KW)</v>
      </c>
    </row>
    <row r="134" spans="1:21" x14ac:dyDescent="0.2">
      <c r="A134" s="31" t="str">
        <f>t_CCM2[[#This Row],[FieldUsed]]&amp;"_"&amp;t_CCM2[[#This Row],[Index]]</f>
        <v>ProgSpecificOrgType_ERASMUS2027_18</v>
      </c>
      <c r="B134" s="27">
        <v>43578596</v>
      </c>
      <c r="C134" s="27" t="s">
        <v>847</v>
      </c>
      <c r="D134" s="27" t="s">
        <v>848</v>
      </c>
      <c r="E134" s="27" t="s">
        <v>814</v>
      </c>
      <c r="F134" s="27">
        <v>18</v>
      </c>
      <c r="R134" s="35">
        <v>20000927</v>
      </c>
      <c r="S134" s="35" t="s">
        <v>299</v>
      </c>
      <c r="T134" s="35" t="s">
        <v>300</v>
      </c>
      <c r="U134" s="35" t="str">
        <f>t_Countries[[#This Row],[Name]]&amp;" (" &amp; t_Countries[[#This Row],[ISO]] &amp; ")"</f>
        <v>Kyrgyzstan (KG)</v>
      </c>
    </row>
    <row r="135" spans="1:21" x14ac:dyDescent="0.2">
      <c r="A135" s="31" t="str">
        <f>t_CCM2[[#This Row],[FieldUsed]]&amp;"_"&amp;t_CCM2[[#This Row],[Index]]</f>
        <v>ProgSpecificOrgType_ERASMUS2027_19</v>
      </c>
      <c r="B135" s="27">
        <v>43578641</v>
      </c>
      <c r="C135" s="27" t="s">
        <v>849</v>
      </c>
      <c r="D135" s="27" t="s">
        <v>850</v>
      </c>
      <c r="E135" s="27" t="s">
        <v>814</v>
      </c>
      <c r="F135" s="27">
        <v>19</v>
      </c>
      <c r="R135" s="35">
        <v>20000937</v>
      </c>
      <c r="S135" s="35" t="s">
        <v>319</v>
      </c>
      <c r="T135" s="35" t="s">
        <v>320</v>
      </c>
      <c r="U135" s="35" t="str">
        <f>t_Countries[[#This Row],[Name]]&amp;" (" &amp; t_Countries[[#This Row],[ISO]] &amp; ")"</f>
        <v>Lao (People's Democratic Republic) (LA)</v>
      </c>
    </row>
    <row r="136" spans="1:21" x14ac:dyDescent="0.2">
      <c r="A136" s="31" t="str">
        <f>t_CCM2[[#This Row],[FieldUsed]]&amp;"_"&amp;t_CCM2[[#This Row],[Index]]</f>
        <v>ProgSpecificOrgType_ERASMUS2027_20</v>
      </c>
      <c r="B136" s="27">
        <v>43578686</v>
      </c>
      <c r="C136" s="27" t="s">
        <v>851</v>
      </c>
      <c r="D136" s="27" t="s">
        <v>852</v>
      </c>
      <c r="E136" s="27" t="s">
        <v>814</v>
      </c>
      <c r="F136" s="27">
        <v>20</v>
      </c>
      <c r="R136" s="35">
        <v>20000946</v>
      </c>
      <c r="S136" s="35" t="s">
        <v>336</v>
      </c>
      <c r="T136" s="35" t="s">
        <v>337</v>
      </c>
      <c r="U136" s="35" t="str">
        <f>t_Countries[[#This Row],[Name]]&amp;" (" &amp; t_Countries[[#This Row],[ISO]] &amp; ")"</f>
        <v>Latvia (LV)</v>
      </c>
    </row>
    <row r="137" spans="1:21" x14ac:dyDescent="0.2">
      <c r="A137" s="31" t="str">
        <f>t_CCM2[[#This Row],[FieldUsed]]&amp;"_"&amp;t_CCM2[[#This Row],[Index]]</f>
        <v>ProgSpecificOrgType_ERASMUS2027_21</v>
      </c>
      <c r="B137" s="27">
        <v>43578602</v>
      </c>
      <c r="C137" s="27" t="s">
        <v>853</v>
      </c>
      <c r="D137" s="27" t="s">
        <v>854</v>
      </c>
      <c r="E137" s="27" t="s">
        <v>814</v>
      </c>
      <c r="F137" s="27">
        <v>21</v>
      </c>
      <c r="R137" s="35">
        <v>20000938</v>
      </c>
      <c r="S137" s="35" t="s">
        <v>321</v>
      </c>
      <c r="T137" s="35" t="s">
        <v>322</v>
      </c>
      <c r="U137" s="35" t="str">
        <f>t_Countries[[#This Row],[Name]]&amp;" (" &amp; t_Countries[[#This Row],[ISO]] &amp; ")"</f>
        <v>Lebanon (LB)</v>
      </c>
    </row>
    <row r="138" spans="1:21" x14ac:dyDescent="0.2">
      <c r="A138" s="31" t="str">
        <f>t_CCM2[[#This Row],[FieldUsed]]&amp;"_"&amp;t_CCM2[[#This Row],[Index]]</f>
        <v>ProgSpecificOrgType_ERASMUS2027_22</v>
      </c>
      <c r="B138" s="27">
        <v>43578644</v>
      </c>
      <c r="C138" s="27" t="s">
        <v>855</v>
      </c>
      <c r="D138" s="27" t="s">
        <v>856</v>
      </c>
      <c r="E138" s="27" t="s">
        <v>814</v>
      </c>
      <c r="F138" s="27">
        <v>22</v>
      </c>
      <c r="R138" s="35">
        <v>20000943</v>
      </c>
      <c r="S138" s="35" t="s">
        <v>331</v>
      </c>
      <c r="T138" s="35" t="s">
        <v>332</v>
      </c>
      <c r="U138" s="35" t="str">
        <f>t_Countries[[#This Row],[Name]]&amp;" (" &amp; t_Countries[[#This Row],[ISO]] &amp; ")"</f>
        <v>Lesotho (LS)</v>
      </c>
    </row>
    <row r="139" spans="1:21" x14ac:dyDescent="0.2">
      <c r="A139" s="31" t="str">
        <f>t_CCM2[[#This Row],[FieldUsed]]&amp;"_"&amp;t_CCM2[[#This Row],[Index]]</f>
        <v>ProgSpecificOrgType_ERASMUS2027_23</v>
      </c>
      <c r="B139" s="27">
        <v>43578647</v>
      </c>
      <c r="C139" s="27" t="s">
        <v>857</v>
      </c>
      <c r="D139" s="27" t="s">
        <v>858</v>
      </c>
      <c r="E139" s="27" t="s">
        <v>814</v>
      </c>
      <c r="F139" s="27">
        <v>23</v>
      </c>
      <c r="R139" s="35">
        <v>20000942</v>
      </c>
      <c r="S139" s="35" t="s">
        <v>329</v>
      </c>
      <c r="T139" s="35" t="s">
        <v>330</v>
      </c>
      <c r="U139" s="35" t="str">
        <f>t_Countries[[#This Row],[Name]]&amp;" (" &amp; t_Countries[[#This Row],[ISO]] &amp; ")"</f>
        <v>Liberia (LR)</v>
      </c>
    </row>
    <row r="140" spans="1:21" x14ac:dyDescent="0.2">
      <c r="A140" s="31" t="str">
        <f>t_CCM2[[#This Row],[FieldUsed]]&amp;"_"&amp;t_CCM2[[#This Row],[Index]]</f>
        <v>ProgSpecificOrgType_ERASMUS2027_24</v>
      </c>
      <c r="B140" s="27">
        <v>43578650</v>
      </c>
      <c r="C140" s="27" t="s">
        <v>859</v>
      </c>
      <c r="D140" s="27" t="s">
        <v>860</v>
      </c>
      <c r="E140" s="27" t="s">
        <v>814</v>
      </c>
      <c r="F140" s="27">
        <v>24</v>
      </c>
      <c r="R140" s="35">
        <v>20000947</v>
      </c>
      <c r="S140" s="35" t="s">
        <v>338</v>
      </c>
      <c r="T140" s="35" t="s">
        <v>339</v>
      </c>
      <c r="U140" s="35" t="str">
        <f>t_Countries[[#This Row],[Name]]&amp;" (" &amp; t_Countries[[#This Row],[ISO]] &amp; ")"</f>
        <v>Libya (LY)</v>
      </c>
    </row>
    <row r="141" spans="1:21" x14ac:dyDescent="0.2">
      <c r="A141" s="31" t="str">
        <f>t_CCM2[[#This Row],[FieldUsed]]&amp;"_"&amp;t_CCM2[[#This Row],[Index]]</f>
        <v>ProgSpecificOrgType_ERASMUS2027_25</v>
      </c>
      <c r="B141" s="27">
        <v>43578653</v>
      </c>
      <c r="C141" s="27" t="s">
        <v>861</v>
      </c>
      <c r="D141" s="27" t="s">
        <v>862</v>
      </c>
      <c r="E141" s="27" t="s">
        <v>814</v>
      </c>
      <c r="F141" s="27">
        <v>25</v>
      </c>
      <c r="R141" s="35">
        <v>20000940</v>
      </c>
      <c r="S141" s="35" t="s">
        <v>325</v>
      </c>
      <c r="T141" s="35" t="s">
        <v>326</v>
      </c>
      <c r="U141" s="35" t="str">
        <f>t_Countries[[#This Row],[Name]]&amp;" (" &amp; t_Countries[[#This Row],[ISO]] &amp; ")"</f>
        <v>Liechtenstein (LI)</v>
      </c>
    </row>
    <row r="142" spans="1:21" x14ac:dyDescent="0.2">
      <c r="A142" s="31" t="str">
        <f>t_CCM2[[#This Row],[FieldUsed]]&amp;"_"&amp;t_CCM2[[#This Row],[Index]]</f>
        <v>ProgSpecificOrgType_ERASMUS2027_26</v>
      </c>
      <c r="B142" s="27">
        <v>43578656</v>
      </c>
      <c r="C142" s="27" t="s">
        <v>863</v>
      </c>
      <c r="D142" s="27" t="s">
        <v>864</v>
      </c>
      <c r="E142" s="27" t="s">
        <v>814</v>
      </c>
      <c r="F142" s="27">
        <v>26</v>
      </c>
      <c r="R142" s="35">
        <v>20000944</v>
      </c>
      <c r="S142" s="35" t="s">
        <v>333</v>
      </c>
      <c r="T142" s="35" t="s">
        <v>334</v>
      </c>
      <c r="U142" s="35" t="str">
        <f>t_Countries[[#This Row],[Name]]&amp;" (" &amp; t_Countries[[#This Row],[ISO]] &amp; ")"</f>
        <v>Lithuania (LT)</v>
      </c>
    </row>
    <row r="143" spans="1:21" x14ac:dyDescent="0.2">
      <c r="A143" s="31" t="str">
        <f>t_CCM2[[#This Row],[FieldUsed]]&amp;"_"&amp;t_CCM2[[#This Row],[Index]]</f>
        <v>ProgSpecificOrgType_ERASMUS2027_27</v>
      </c>
      <c r="B143" s="27">
        <v>43578659</v>
      </c>
      <c r="C143" s="27" t="s">
        <v>865</v>
      </c>
      <c r="D143" s="27" t="s">
        <v>866</v>
      </c>
      <c r="E143" s="27" t="s">
        <v>814</v>
      </c>
      <c r="F143" s="27">
        <v>27</v>
      </c>
      <c r="R143" s="35">
        <v>20000945</v>
      </c>
      <c r="S143" s="35" t="s">
        <v>35</v>
      </c>
      <c r="T143" s="35" t="s">
        <v>335</v>
      </c>
      <c r="U143" s="35" t="str">
        <f>t_Countries[[#This Row],[Name]]&amp;" (" &amp; t_Countries[[#This Row],[ISO]] &amp; ")"</f>
        <v>Luxembourg (LU)</v>
      </c>
    </row>
    <row r="144" spans="1:21" x14ac:dyDescent="0.2">
      <c r="A144" s="31" t="str">
        <f>t_CCM2[[#This Row],[FieldUsed]]&amp;"_"&amp;t_CCM2[[#This Row],[Index]]</f>
        <v>ProgSpecificOrgType_ERASMUS2027_28</v>
      </c>
      <c r="B144" s="27">
        <v>43578662</v>
      </c>
      <c r="C144" s="27" t="s">
        <v>867</v>
      </c>
      <c r="D144" s="27" t="s">
        <v>868</v>
      </c>
      <c r="E144" s="27" t="s">
        <v>814</v>
      </c>
      <c r="F144" s="27">
        <v>28</v>
      </c>
      <c r="R144" s="35">
        <v>20000956</v>
      </c>
      <c r="S144" s="35" t="s">
        <v>356</v>
      </c>
      <c r="T144" s="35" t="s">
        <v>357</v>
      </c>
      <c r="U144" s="35" t="str">
        <f>t_Countries[[#This Row],[Name]]&amp;" (" &amp; t_Countries[[#This Row],[ISO]] &amp; ")"</f>
        <v>Macao (MO)</v>
      </c>
    </row>
    <row r="145" spans="1:21" x14ac:dyDescent="0.2">
      <c r="A145" s="31" t="str">
        <f>t_CCM2[[#This Row],[FieldUsed]]&amp;"_"&amp;t_CCM2[[#This Row],[Index]]</f>
        <v>ProgSpecificOrgType_ERASMUS2027_29</v>
      </c>
      <c r="B145" s="27">
        <v>43578665</v>
      </c>
      <c r="C145" s="27" t="s">
        <v>869</v>
      </c>
      <c r="D145" s="27" t="s">
        <v>870</v>
      </c>
      <c r="E145" s="27" t="s">
        <v>814</v>
      </c>
      <c r="F145" s="27">
        <v>29</v>
      </c>
      <c r="R145" s="35">
        <v>20000950</v>
      </c>
      <c r="S145" s="35" t="s">
        <v>344</v>
      </c>
      <c r="T145" s="35" t="s">
        <v>345</v>
      </c>
      <c r="U145" s="35" t="str">
        <f>t_Countries[[#This Row],[Name]]&amp;" (" &amp; t_Countries[[#This Row],[ISO]] &amp; ")"</f>
        <v>Madagascar (MG)</v>
      </c>
    </row>
    <row r="146" spans="1:21" x14ac:dyDescent="0.2">
      <c r="A146" s="31" t="str">
        <f>t_CCM2[[#This Row],[FieldUsed]]&amp;"_"&amp;t_CCM2[[#This Row],[Index]]</f>
        <v>ProgSpecificOrgType_ERASMUS2027_30</v>
      </c>
      <c r="B146" s="27">
        <v>43578668</v>
      </c>
      <c r="C146" s="27" t="s">
        <v>871</v>
      </c>
      <c r="D146" s="27" t="s">
        <v>872</v>
      </c>
      <c r="E146" s="27" t="s">
        <v>814</v>
      </c>
      <c r="F146" s="27">
        <v>30</v>
      </c>
      <c r="R146" s="35">
        <v>31069909</v>
      </c>
      <c r="S146" s="35" t="s">
        <v>598</v>
      </c>
      <c r="T146" s="35" t="s">
        <v>599</v>
      </c>
      <c r="U146" s="35" t="str">
        <f>t_Countries[[#This Row],[Name]]&amp;" (" &amp; t_Countries[[#This Row],[ISO]] &amp; ")"</f>
        <v>Madeira (X3)</v>
      </c>
    </row>
    <row r="147" spans="1:21" x14ac:dyDescent="0.2">
      <c r="A147" s="31" t="str">
        <f>t_CCM2[[#This Row],[FieldUsed]]&amp;"_"&amp;t_CCM2[[#This Row],[Index]]</f>
        <v>ProgSpecificOrgType_ERASMUS2027_31</v>
      </c>
      <c r="B147" s="27">
        <v>43578605</v>
      </c>
      <c r="C147" s="27" t="s">
        <v>873</v>
      </c>
      <c r="D147" s="27" t="s">
        <v>874</v>
      </c>
      <c r="E147" s="27" t="s">
        <v>814</v>
      </c>
      <c r="F147" s="27">
        <v>31</v>
      </c>
      <c r="R147" s="35">
        <v>20000963</v>
      </c>
      <c r="S147" s="35" t="s">
        <v>370</v>
      </c>
      <c r="T147" s="35" t="s">
        <v>371</v>
      </c>
      <c r="U147" s="35" t="str">
        <f>t_Countries[[#This Row],[Name]]&amp;" (" &amp; t_Countries[[#This Row],[ISO]] &amp; ")"</f>
        <v>Malawi (MW)</v>
      </c>
    </row>
    <row r="148" spans="1:21" x14ac:dyDescent="0.2">
      <c r="A148" s="31" t="str">
        <f>t_CCM2[[#This Row],[FieldUsed]]&amp;"_"&amp;t_CCM2[[#This Row],[Index]]</f>
        <v>ProgSpecificOrgType_ERASMUS2027_32</v>
      </c>
      <c r="B148" s="27">
        <v>43578671</v>
      </c>
      <c r="C148" s="27" t="s">
        <v>875</v>
      </c>
      <c r="D148" s="27" t="s">
        <v>876</v>
      </c>
      <c r="E148" s="27" t="s">
        <v>814</v>
      </c>
      <c r="F148" s="27">
        <v>32</v>
      </c>
      <c r="R148" s="35">
        <v>20000965</v>
      </c>
      <c r="S148" s="35" t="s">
        <v>374</v>
      </c>
      <c r="T148" s="35" t="s">
        <v>375</v>
      </c>
      <c r="U148" s="35" t="str">
        <f>t_Countries[[#This Row],[Name]]&amp;" (" &amp; t_Countries[[#This Row],[ISO]] &amp; ")"</f>
        <v>Malaysia (MY)</v>
      </c>
    </row>
    <row r="149" spans="1:21" x14ac:dyDescent="0.2">
      <c r="A149" s="31" t="str">
        <f>t_CCM2[[#This Row],[FieldUsed]]&amp;"_"&amp;t_CCM2[[#This Row],[Index]]</f>
        <v>ProgSpecificOrgType_ERASMUS2027_33</v>
      </c>
      <c r="B149" s="27">
        <v>43578674</v>
      </c>
      <c r="C149" s="27" t="s">
        <v>877</v>
      </c>
      <c r="D149" s="27" t="s">
        <v>878</v>
      </c>
      <c r="E149" s="27" t="s">
        <v>814</v>
      </c>
      <c r="F149" s="27">
        <v>33</v>
      </c>
      <c r="R149" s="35">
        <v>20000962</v>
      </c>
      <c r="S149" s="35" t="s">
        <v>368</v>
      </c>
      <c r="T149" s="35" t="s">
        <v>369</v>
      </c>
      <c r="U149" s="35" t="str">
        <f>t_Countries[[#This Row],[Name]]&amp;" (" &amp; t_Countries[[#This Row],[ISO]] &amp; ")"</f>
        <v>Maldives (MV)</v>
      </c>
    </row>
    <row r="150" spans="1:21" x14ac:dyDescent="0.2">
      <c r="A150" s="31" t="str">
        <f>t_CCM2[[#This Row],[FieldUsed]]&amp;"_"&amp;t_CCM2[[#This Row],[Index]]</f>
        <v>ProgSpecificOrgType_ERASMUS2027_34</v>
      </c>
      <c r="B150" s="27">
        <v>43578677</v>
      </c>
      <c r="C150" s="27" t="s">
        <v>879</v>
      </c>
      <c r="D150" s="27" t="s">
        <v>880</v>
      </c>
      <c r="E150" s="27" t="s">
        <v>814</v>
      </c>
      <c r="F150" s="27">
        <v>34</v>
      </c>
      <c r="R150" s="35">
        <v>20000953</v>
      </c>
      <c r="S150" s="35" t="s">
        <v>350</v>
      </c>
      <c r="T150" s="35" t="s">
        <v>351</v>
      </c>
      <c r="U150" s="35" t="str">
        <f>t_Countries[[#This Row],[Name]]&amp;" (" &amp; t_Countries[[#This Row],[ISO]] &amp; ")"</f>
        <v>Mali (ML)</v>
      </c>
    </row>
    <row r="151" spans="1:21" x14ac:dyDescent="0.2">
      <c r="A151" s="31" t="str">
        <f>t_CCM2[[#This Row],[FieldUsed]]&amp;"_"&amp;t_CCM2[[#This Row],[Index]]</f>
        <v>ProgSpecificOrgType_ERASMUS2027_35</v>
      </c>
      <c r="B151" s="27">
        <v>43578680</v>
      </c>
      <c r="C151" s="27" t="s">
        <v>881</v>
      </c>
      <c r="D151" s="27" t="s">
        <v>882</v>
      </c>
      <c r="E151" s="27" t="s">
        <v>814</v>
      </c>
      <c r="F151" s="27">
        <v>35</v>
      </c>
      <c r="R151" s="35">
        <v>20000960</v>
      </c>
      <c r="S151" s="35" t="s">
        <v>364</v>
      </c>
      <c r="T151" s="35" t="s">
        <v>365</v>
      </c>
      <c r="U151" s="35" t="str">
        <f>t_Countries[[#This Row],[Name]]&amp;" (" &amp; t_Countries[[#This Row],[ISO]] &amp; ")"</f>
        <v>Malta (MT)</v>
      </c>
    </row>
    <row r="152" spans="1:21" x14ac:dyDescent="0.2">
      <c r="A152" s="31" t="str">
        <f>t_CCM2[[#This Row],[FieldUsed]]&amp;"_"&amp;t_CCM2[[#This Row],[Index]]</f>
        <v>ProgSpecificOrgType_ERASMUS2027_36</v>
      </c>
      <c r="B152" s="27">
        <v>43578707</v>
      </c>
      <c r="C152" s="27" t="s">
        <v>883</v>
      </c>
      <c r="D152" s="27" t="s">
        <v>884</v>
      </c>
      <c r="E152" s="27" t="s">
        <v>814</v>
      </c>
      <c r="F152" s="27">
        <v>36</v>
      </c>
      <c r="R152" s="35">
        <v>20000951</v>
      </c>
      <c r="S152" s="35" t="s">
        <v>346</v>
      </c>
      <c r="T152" s="35" t="s">
        <v>347</v>
      </c>
      <c r="U152" s="35" t="str">
        <f>t_Countries[[#This Row],[Name]]&amp;" (" &amp; t_Countries[[#This Row],[ISO]] &amp; ")"</f>
        <v>Marshall Islands (MH)</v>
      </c>
    </row>
    <row r="153" spans="1:21" x14ac:dyDescent="0.2">
      <c r="A153" s="31" t="str">
        <f>t_CCM2[[#This Row],[FieldUsed]]&amp;"_"&amp;t_CCM2[[#This Row],[Index]]</f>
        <v>ProgSpecificOrgType_ERASMUS2027_37</v>
      </c>
      <c r="B153" s="27">
        <v>43578704</v>
      </c>
      <c r="C153" s="27" t="s">
        <v>885</v>
      </c>
      <c r="D153" s="27" t="s">
        <v>886</v>
      </c>
      <c r="E153" s="27" t="s">
        <v>814</v>
      </c>
      <c r="F153" s="27">
        <v>37</v>
      </c>
      <c r="R153" s="35">
        <v>31036060</v>
      </c>
      <c r="S153" s="35" t="s">
        <v>561</v>
      </c>
      <c r="T153" s="35" t="s">
        <v>562</v>
      </c>
      <c r="U153" s="35" t="str">
        <f>t_Countries[[#This Row],[Name]]&amp;" (" &amp; t_Countries[[#This Row],[ISO]] &amp; ")"</f>
        <v>Martinique  (MQ)</v>
      </c>
    </row>
    <row r="154" spans="1:21" x14ac:dyDescent="0.2">
      <c r="A154" s="31" t="str">
        <f>t_CCM2[[#This Row],[FieldUsed]]&amp;"_"&amp;t_CCM2[[#This Row],[Index]]</f>
        <v>ProgSpecificOrgType_ERASMUS2027_38</v>
      </c>
      <c r="B154" s="27">
        <v>43578608</v>
      </c>
      <c r="C154" s="27" t="s">
        <v>887</v>
      </c>
      <c r="D154" s="27" t="s">
        <v>684</v>
      </c>
      <c r="E154" s="27" t="s">
        <v>814</v>
      </c>
      <c r="F154" s="27">
        <v>38</v>
      </c>
      <c r="R154" s="35">
        <v>20000958</v>
      </c>
      <c r="S154" s="35" t="s">
        <v>360</v>
      </c>
      <c r="T154" s="35" t="s">
        <v>361</v>
      </c>
      <c r="U154" s="35" t="str">
        <f>t_Countries[[#This Row],[Name]]&amp;" (" &amp; t_Countries[[#This Row],[ISO]] &amp; ")"</f>
        <v>Mauritania (MR)</v>
      </c>
    </row>
    <row r="155" spans="1:21" x14ac:dyDescent="0.2">
      <c r="R155" s="35">
        <v>20000961</v>
      </c>
      <c r="S155" s="35" t="s">
        <v>366</v>
      </c>
      <c r="T155" s="35" t="s">
        <v>367</v>
      </c>
      <c r="U155" s="35" t="str">
        <f>t_Countries[[#This Row],[Name]]&amp;" (" &amp; t_Countries[[#This Row],[ISO]] &amp; ")"</f>
        <v>Mauritius (MU)</v>
      </c>
    </row>
    <row r="156" spans="1:21" x14ac:dyDescent="0.2">
      <c r="R156" s="35">
        <v>20001049</v>
      </c>
      <c r="S156" s="35" t="s">
        <v>539</v>
      </c>
      <c r="T156" s="35" t="s">
        <v>540</v>
      </c>
      <c r="U156" s="35" t="str">
        <f>t_Countries[[#This Row],[Name]]&amp;" (" &amp; t_Countries[[#This Row],[ISO]] &amp; ")"</f>
        <v>Mayotte (YT)</v>
      </c>
    </row>
    <row r="157" spans="1:21" x14ac:dyDescent="0.2">
      <c r="R157" s="35">
        <v>20001047</v>
      </c>
      <c r="S157" s="35" t="s">
        <v>535</v>
      </c>
      <c r="T157" s="35" t="s">
        <v>536</v>
      </c>
      <c r="U157" s="35" t="str">
        <f>t_Countries[[#This Row],[Name]]&amp;" (" &amp; t_Countries[[#This Row],[ISO]] &amp; ")"</f>
        <v>Melilla (XL)</v>
      </c>
    </row>
    <row r="158" spans="1:21" x14ac:dyDescent="0.2">
      <c r="R158" s="35">
        <v>20000964</v>
      </c>
      <c r="S158" s="35" t="s">
        <v>372</v>
      </c>
      <c r="T158" s="35" t="s">
        <v>373</v>
      </c>
      <c r="U158" s="35" t="str">
        <f>t_Countries[[#This Row],[Name]]&amp;" (" &amp; t_Countries[[#This Row],[ISO]] &amp; ")"</f>
        <v>Mexico (MX)</v>
      </c>
    </row>
    <row r="159" spans="1:21" x14ac:dyDescent="0.2">
      <c r="R159" s="35">
        <v>20000888</v>
      </c>
      <c r="S159" s="35" t="s">
        <v>223</v>
      </c>
      <c r="T159" s="35" t="s">
        <v>224</v>
      </c>
      <c r="U159" s="35" t="str">
        <f>t_Countries[[#This Row],[Name]]&amp;" (" &amp; t_Countries[[#This Row],[ISO]] &amp; ")"</f>
        <v>Micronesia (Federated States of) (FM)</v>
      </c>
    </row>
    <row r="160" spans="1:21" x14ac:dyDescent="0.2">
      <c r="R160" s="35">
        <v>20000949</v>
      </c>
      <c r="S160" s="35" t="s">
        <v>342</v>
      </c>
      <c r="T160" s="35" t="s">
        <v>343</v>
      </c>
      <c r="U160" s="35" t="str">
        <f>t_Countries[[#This Row],[Name]]&amp;" (" &amp; t_Countries[[#This Row],[ISO]] &amp; ")"</f>
        <v>Moldova (Republic of) (MD)</v>
      </c>
    </row>
    <row r="161" spans="18:21" x14ac:dyDescent="0.2">
      <c r="R161" s="35">
        <v>20001056</v>
      </c>
      <c r="S161" s="35" t="s">
        <v>551</v>
      </c>
      <c r="T161" s="35" t="s">
        <v>552</v>
      </c>
      <c r="U161" s="35" t="str">
        <f>t_Countries[[#This Row],[Name]]&amp;" (" &amp; t_Countries[[#This Row],[ISO]] &amp; ")"</f>
        <v>Monaco (MC)</v>
      </c>
    </row>
    <row r="162" spans="18:21" x14ac:dyDescent="0.2">
      <c r="R162" s="35">
        <v>20000955</v>
      </c>
      <c r="S162" s="35" t="s">
        <v>354</v>
      </c>
      <c r="T162" s="35" t="s">
        <v>355</v>
      </c>
      <c r="U162" s="35" t="str">
        <f>t_Countries[[#This Row],[Name]]&amp;" (" &amp; t_Countries[[#This Row],[ISO]] &amp; ")"</f>
        <v>Mongolia (MN)</v>
      </c>
    </row>
    <row r="163" spans="18:21" x14ac:dyDescent="0.2">
      <c r="R163" s="35">
        <v>20001058</v>
      </c>
      <c r="S163" s="35" t="s">
        <v>554</v>
      </c>
      <c r="T163" s="35" t="s">
        <v>87</v>
      </c>
      <c r="U163" s="35" t="str">
        <f>t_Countries[[#This Row],[Name]]&amp;" (" &amp; t_Countries[[#This Row],[ISO]] &amp; ")"</f>
        <v>Montenegro (ME)</v>
      </c>
    </row>
    <row r="164" spans="18:21" x14ac:dyDescent="0.2">
      <c r="R164" s="35">
        <v>10000728</v>
      </c>
      <c r="S164" s="35" t="s">
        <v>86</v>
      </c>
      <c r="T164" s="35" t="s">
        <v>87</v>
      </c>
      <c r="U164" s="35" t="str">
        <f>t_Countries[[#This Row],[Name]]&amp;" (" &amp; t_Countries[[#This Row],[ISO]] &amp; ")"</f>
        <v>Montenegro (XM)</v>
      </c>
    </row>
    <row r="165" spans="18:21" x14ac:dyDescent="0.2">
      <c r="R165" s="35">
        <v>20000959</v>
      </c>
      <c r="S165" s="35" t="s">
        <v>362</v>
      </c>
      <c r="T165" s="35" t="s">
        <v>363</v>
      </c>
      <c r="U165" s="35" t="str">
        <f>t_Countries[[#This Row],[Name]]&amp;" (" &amp; t_Countries[[#This Row],[ISO]] &amp; ")"</f>
        <v>Montserrat (MS)</v>
      </c>
    </row>
    <row r="166" spans="18:21" x14ac:dyDescent="0.2">
      <c r="R166" s="35">
        <v>20000948</v>
      </c>
      <c r="S166" s="35" t="s">
        <v>340</v>
      </c>
      <c r="T166" s="35" t="s">
        <v>341</v>
      </c>
      <c r="U166" s="35" t="str">
        <f>t_Countries[[#This Row],[Name]]&amp;" (" &amp; t_Countries[[#This Row],[ISO]] &amp; ")"</f>
        <v>Morocco (MA)</v>
      </c>
    </row>
    <row r="167" spans="18:21" x14ac:dyDescent="0.2">
      <c r="R167" s="35">
        <v>20000966</v>
      </c>
      <c r="S167" s="35" t="s">
        <v>376</v>
      </c>
      <c r="T167" s="35" t="s">
        <v>377</v>
      </c>
      <c r="U167" s="35" t="str">
        <f>t_Countries[[#This Row],[Name]]&amp;" (" &amp; t_Countries[[#This Row],[ISO]] &amp; ")"</f>
        <v>Mozambique (MZ)</v>
      </c>
    </row>
    <row r="168" spans="18:21" x14ac:dyDescent="0.2">
      <c r="R168" s="35">
        <v>20000954</v>
      </c>
      <c r="S168" s="35" t="s">
        <v>352</v>
      </c>
      <c r="T168" s="35" t="s">
        <v>353</v>
      </c>
      <c r="U168" s="35" t="str">
        <f>t_Countries[[#This Row],[Name]]&amp;" (" &amp; t_Countries[[#This Row],[ISO]] &amp; ")"</f>
        <v>Myanmar (MM)</v>
      </c>
    </row>
    <row r="169" spans="18:21" x14ac:dyDescent="0.2">
      <c r="R169" s="35">
        <v>20000967</v>
      </c>
      <c r="S169" s="35" t="s">
        <v>378</v>
      </c>
      <c r="T169" s="35" t="s">
        <v>379</v>
      </c>
      <c r="U169" s="35" t="str">
        <f>t_Countries[[#This Row],[Name]]&amp;" (" &amp; t_Countries[[#This Row],[ISO]] &amp; ")"</f>
        <v>Namibia (NA)</v>
      </c>
    </row>
    <row r="170" spans="18:21" x14ac:dyDescent="0.2">
      <c r="R170" s="35">
        <v>20000976</v>
      </c>
      <c r="S170" s="35" t="s">
        <v>395</v>
      </c>
      <c r="T170" s="35" t="s">
        <v>396</v>
      </c>
      <c r="U170" s="35" t="str">
        <f>t_Countries[[#This Row],[Name]]&amp;" (" &amp; t_Countries[[#This Row],[ISO]] &amp; ")"</f>
        <v>Nauru (NR)</v>
      </c>
    </row>
    <row r="171" spans="18:21" x14ac:dyDescent="0.2">
      <c r="R171" s="35">
        <v>20000975</v>
      </c>
      <c r="S171" s="35" t="s">
        <v>393</v>
      </c>
      <c r="T171" s="35" t="s">
        <v>394</v>
      </c>
      <c r="U171" s="35" t="str">
        <f>t_Countries[[#This Row],[Name]]&amp;" (" &amp; t_Countries[[#This Row],[ISO]] &amp; ")"</f>
        <v>Nepal (NP)</v>
      </c>
    </row>
    <row r="172" spans="18:21" x14ac:dyDescent="0.2">
      <c r="R172" s="35">
        <v>20000973</v>
      </c>
      <c r="S172" s="35" t="s">
        <v>32</v>
      </c>
      <c r="T172" s="35" t="s">
        <v>390</v>
      </c>
      <c r="U172" s="35" t="str">
        <f>t_Countries[[#This Row],[Name]]&amp;" (" &amp; t_Countries[[#This Row],[ISO]] &amp; ")"</f>
        <v>Netherlands (NL)</v>
      </c>
    </row>
    <row r="173" spans="18:21" x14ac:dyDescent="0.2">
      <c r="R173" s="35">
        <v>20000827</v>
      </c>
      <c r="S173" s="35" t="s">
        <v>104</v>
      </c>
      <c r="T173" s="35" t="s">
        <v>105</v>
      </c>
      <c r="U173" s="35" t="str">
        <f>t_Countries[[#This Row],[Name]]&amp;" (" &amp; t_Countries[[#This Row],[ISO]] &amp; ")"</f>
        <v>Netherlands Antilles (AN)</v>
      </c>
    </row>
    <row r="174" spans="18:21" x14ac:dyDescent="0.2">
      <c r="R174" s="35">
        <v>20000968</v>
      </c>
      <c r="S174" s="35" t="s">
        <v>380</v>
      </c>
      <c r="T174" s="35" t="s">
        <v>381</v>
      </c>
      <c r="U174" s="35" t="str">
        <f>t_Countries[[#This Row],[Name]]&amp;" (" &amp; t_Countries[[#This Row],[ISO]] &amp; ")"</f>
        <v>New Caledonia (NC)</v>
      </c>
    </row>
    <row r="175" spans="18:21" x14ac:dyDescent="0.2">
      <c r="R175" s="35">
        <v>20000978</v>
      </c>
      <c r="S175" s="35" t="s">
        <v>399</v>
      </c>
      <c r="T175" s="35" t="s">
        <v>400</v>
      </c>
      <c r="U175" s="35" t="str">
        <f>t_Countries[[#This Row],[Name]]&amp;" (" &amp; t_Countries[[#This Row],[ISO]] &amp; ")"</f>
        <v>New Zealand (NZ)</v>
      </c>
    </row>
    <row r="176" spans="18:21" x14ac:dyDescent="0.2">
      <c r="R176" s="35">
        <v>20000972</v>
      </c>
      <c r="S176" s="35" t="s">
        <v>388</v>
      </c>
      <c r="T176" s="35" t="s">
        <v>389</v>
      </c>
      <c r="U176" s="35" t="str">
        <f>t_Countries[[#This Row],[Name]]&amp;" (" &amp; t_Countries[[#This Row],[ISO]] &amp; ")"</f>
        <v>Nicaragua (NI)</v>
      </c>
    </row>
    <row r="177" spans="18:21" x14ac:dyDescent="0.2">
      <c r="R177" s="35">
        <v>20000969</v>
      </c>
      <c r="S177" s="35" t="s">
        <v>382</v>
      </c>
      <c r="T177" s="35" t="s">
        <v>383</v>
      </c>
      <c r="U177" s="35" t="str">
        <f>t_Countries[[#This Row],[Name]]&amp;" (" &amp; t_Countries[[#This Row],[ISO]] &amp; ")"</f>
        <v>Niger (NE)</v>
      </c>
    </row>
    <row r="178" spans="18:21" x14ac:dyDescent="0.2">
      <c r="R178" s="35">
        <v>20000971</v>
      </c>
      <c r="S178" s="35" t="s">
        <v>386</v>
      </c>
      <c r="T178" s="35" t="s">
        <v>387</v>
      </c>
      <c r="U178" s="35" t="str">
        <f>t_Countries[[#This Row],[Name]]&amp;" (" &amp; t_Countries[[#This Row],[ISO]] &amp; ")"</f>
        <v>Nigeria (NG)</v>
      </c>
    </row>
    <row r="179" spans="18:21" x14ac:dyDescent="0.2">
      <c r="R179" s="35">
        <v>20000977</v>
      </c>
      <c r="S179" s="35" t="s">
        <v>397</v>
      </c>
      <c r="T179" s="35" t="s">
        <v>398</v>
      </c>
      <c r="U179" s="35" t="str">
        <f>t_Countries[[#This Row],[Name]]&amp;" (" &amp; t_Countries[[#This Row],[ISO]] &amp; ")"</f>
        <v>Niue (NU)</v>
      </c>
    </row>
    <row r="180" spans="18:21" x14ac:dyDescent="0.2">
      <c r="R180" s="35">
        <v>20000970</v>
      </c>
      <c r="S180" s="35" t="s">
        <v>384</v>
      </c>
      <c r="T180" s="35" t="s">
        <v>385</v>
      </c>
      <c r="U180" s="35" t="str">
        <f>t_Countries[[#This Row],[Name]]&amp;" (" &amp; t_Countries[[#This Row],[ISO]] &amp; ")"</f>
        <v>Norfolk Island (NF)</v>
      </c>
    </row>
    <row r="181" spans="18:21" x14ac:dyDescent="0.2">
      <c r="R181" s="35">
        <v>20000952</v>
      </c>
      <c r="S181" s="35" t="s">
        <v>348</v>
      </c>
      <c r="T181" s="35" t="s">
        <v>349</v>
      </c>
      <c r="U181" s="35" t="str">
        <f>t_Countries[[#This Row],[Name]]&amp;" (" &amp; t_Countries[[#This Row],[ISO]] &amp; ")"</f>
        <v>North Macedonia (MK)</v>
      </c>
    </row>
    <row r="182" spans="18:21" x14ac:dyDescent="0.2">
      <c r="R182" s="35">
        <v>20000957</v>
      </c>
      <c r="S182" s="35" t="s">
        <v>358</v>
      </c>
      <c r="T182" s="35" t="s">
        <v>359</v>
      </c>
      <c r="U182" s="35" t="str">
        <f>t_Countries[[#This Row],[Name]]&amp;" (" &amp; t_Countries[[#This Row],[ISO]] &amp; ")"</f>
        <v>Northern Mariana Islands (MP)</v>
      </c>
    </row>
    <row r="183" spans="18:21" x14ac:dyDescent="0.2">
      <c r="R183" s="35">
        <v>31069910</v>
      </c>
      <c r="S183" s="35" t="s">
        <v>600</v>
      </c>
      <c r="T183" s="35" t="s">
        <v>601</v>
      </c>
      <c r="U183" s="35" t="str">
        <f>t_Countries[[#This Row],[Name]]&amp;" (" &amp; t_Countries[[#This Row],[ISO]] &amp; ")"</f>
        <v>Northern part of Cyprus (X4)</v>
      </c>
    </row>
    <row r="184" spans="18:21" x14ac:dyDescent="0.2">
      <c r="R184" s="35">
        <v>20000974</v>
      </c>
      <c r="S184" s="35" t="s">
        <v>391</v>
      </c>
      <c r="T184" s="35" t="s">
        <v>392</v>
      </c>
      <c r="U184" s="35" t="str">
        <f>t_Countries[[#This Row],[Name]]&amp;" (" &amp; t_Countries[[#This Row],[ISO]] &amp; ")"</f>
        <v>Norway (NO)</v>
      </c>
    </row>
    <row r="185" spans="18:21" x14ac:dyDescent="0.2">
      <c r="R185" s="35">
        <v>20000979</v>
      </c>
      <c r="S185" s="35" t="s">
        <v>401</v>
      </c>
      <c r="T185" s="35" t="s">
        <v>402</v>
      </c>
      <c r="U185" s="35" t="str">
        <f>t_Countries[[#This Row],[Name]]&amp;" (" &amp; t_Countries[[#This Row],[ISO]] &amp; ")"</f>
        <v>Oman (OM)</v>
      </c>
    </row>
    <row r="186" spans="18:21" x14ac:dyDescent="0.2">
      <c r="R186" s="35">
        <v>20000985</v>
      </c>
      <c r="S186" s="35" t="s">
        <v>413</v>
      </c>
      <c r="T186" s="35" t="s">
        <v>414</v>
      </c>
      <c r="U186" s="35" t="str">
        <f>t_Countries[[#This Row],[Name]]&amp;" (" &amp; t_Countries[[#This Row],[ISO]] &amp; ")"</f>
        <v>Pakistan (PK)</v>
      </c>
    </row>
    <row r="187" spans="18:21" x14ac:dyDescent="0.2">
      <c r="R187" s="35">
        <v>20000991</v>
      </c>
      <c r="S187" s="35" t="s">
        <v>424</v>
      </c>
      <c r="T187" s="35" t="s">
        <v>425</v>
      </c>
      <c r="U187" s="35" t="str">
        <f>t_Countries[[#This Row],[Name]]&amp;" (" &amp; t_Countries[[#This Row],[ISO]] &amp; ")"</f>
        <v>Palau (PW)</v>
      </c>
    </row>
    <row r="188" spans="18:21" x14ac:dyDescent="0.2">
      <c r="R188" s="35">
        <v>20000989</v>
      </c>
      <c r="S188" s="35" t="s">
        <v>420</v>
      </c>
      <c r="T188" s="35" t="s">
        <v>421</v>
      </c>
      <c r="U188" s="35" t="str">
        <f>t_Countries[[#This Row],[Name]]&amp;" (" &amp; t_Countries[[#This Row],[ISO]] &amp; ")"</f>
        <v>Palestine (PS)</v>
      </c>
    </row>
    <row r="189" spans="18:21" x14ac:dyDescent="0.2">
      <c r="R189" s="35">
        <v>20000980</v>
      </c>
      <c r="S189" s="35" t="s">
        <v>403</v>
      </c>
      <c r="T189" s="35" t="s">
        <v>404</v>
      </c>
      <c r="U189" s="35" t="str">
        <f>t_Countries[[#This Row],[Name]]&amp;" (" &amp; t_Countries[[#This Row],[ISO]] &amp; ")"</f>
        <v>Panama (PA)</v>
      </c>
    </row>
    <row r="190" spans="18:21" x14ac:dyDescent="0.2">
      <c r="R190" s="35">
        <v>20000983</v>
      </c>
      <c r="S190" s="35" t="s">
        <v>409</v>
      </c>
      <c r="T190" s="35" t="s">
        <v>410</v>
      </c>
      <c r="U190" s="35" t="str">
        <f>t_Countries[[#This Row],[Name]]&amp;" (" &amp; t_Countries[[#This Row],[ISO]] &amp; ")"</f>
        <v>Papua New Guinea (PG)</v>
      </c>
    </row>
    <row r="191" spans="18:21" x14ac:dyDescent="0.2">
      <c r="R191" s="35">
        <v>20000992</v>
      </c>
      <c r="S191" s="35" t="s">
        <v>426</v>
      </c>
      <c r="T191" s="35" t="s">
        <v>427</v>
      </c>
      <c r="U191" s="35" t="str">
        <f>t_Countries[[#This Row],[Name]]&amp;" (" &amp; t_Countries[[#This Row],[ISO]] &amp; ")"</f>
        <v>Paraguay (PY)</v>
      </c>
    </row>
    <row r="192" spans="18:21" x14ac:dyDescent="0.2">
      <c r="R192" s="35">
        <v>20000981</v>
      </c>
      <c r="S192" s="35" t="s">
        <v>405</v>
      </c>
      <c r="T192" s="35" t="s">
        <v>406</v>
      </c>
      <c r="U192" s="35" t="str">
        <f>t_Countries[[#This Row],[Name]]&amp;" (" &amp; t_Countries[[#This Row],[ISO]] &amp; ")"</f>
        <v>Peru (PE)</v>
      </c>
    </row>
    <row r="193" spans="18:21" x14ac:dyDescent="0.2">
      <c r="R193" s="35">
        <v>20000984</v>
      </c>
      <c r="S193" s="35" t="s">
        <v>411</v>
      </c>
      <c r="T193" s="35" t="s">
        <v>412</v>
      </c>
      <c r="U193" s="35" t="str">
        <f>t_Countries[[#This Row],[Name]]&amp;" (" &amp; t_Countries[[#This Row],[ISO]] &amp; ")"</f>
        <v>Philippines (PH)</v>
      </c>
    </row>
    <row r="194" spans="18:21" x14ac:dyDescent="0.2">
      <c r="R194" s="35">
        <v>20000988</v>
      </c>
      <c r="S194" s="35" t="s">
        <v>418</v>
      </c>
      <c r="T194" s="35" t="s">
        <v>419</v>
      </c>
      <c r="U194" s="35" t="str">
        <f>t_Countries[[#This Row],[Name]]&amp;" (" &amp; t_Countries[[#This Row],[ISO]] &amp; ")"</f>
        <v>Pitcairn Islands (PN)</v>
      </c>
    </row>
    <row r="195" spans="18:21" x14ac:dyDescent="0.2">
      <c r="R195" s="35">
        <v>20000986</v>
      </c>
      <c r="S195" s="35" t="s">
        <v>34</v>
      </c>
      <c r="T195" s="35" t="s">
        <v>415</v>
      </c>
      <c r="U195" s="35" t="str">
        <f>t_Countries[[#This Row],[Name]]&amp;" (" &amp; t_Countries[[#This Row],[ISO]] &amp; ")"</f>
        <v>Poland (PL)</v>
      </c>
    </row>
    <row r="196" spans="18:21" x14ac:dyDescent="0.2">
      <c r="R196" s="35">
        <v>20000990</v>
      </c>
      <c r="S196" s="35" t="s">
        <v>422</v>
      </c>
      <c r="T196" s="35" t="s">
        <v>423</v>
      </c>
      <c r="U196" s="35" t="str">
        <f>t_Countries[[#This Row],[Name]]&amp;" (" &amp; t_Countries[[#This Row],[ISO]] &amp; ")"</f>
        <v>Portugal (PT)</v>
      </c>
    </row>
    <row r="197" spans="18:21" x14ac:dyDescent="0.2">
      <c r="R197" s="35">
        <v>31041511</v>
      </c>
      <c r="S197" s="35" t="s">
        <v>586</v>
      </c>
      <c r="T197" s="35" t="s">
        <v>587</v>
      </c>
      <c r="U197" s="35" t="str">
        <f>t_Countries[[#This Row],[Name]]&amp;" (" &amp; t_Countries[[#This Row],[ISO]] &amp; ")"</f>
        <v>Puerto Rico (PR)</v>
      </c>
    </row>
    <row r="198" spans="18:21" x14ac:dyDescent="0.2">
      <c r="R198" s="35">
        <v>20000993</v>
      </c>
      <c r="S198" s="35" t="s">
        <v>428</v>
      </c>
      <c r="T198" s="35" t="s">
        <v>429</v>
      </c>
      <c r="U198" s="35" t="str">
        <f>t_Countries[[#This Row],[Name]]&amp;" (" &amp; t_Countries[[#This Row],[ISO]] &amp; ")"</f>
        <v>Qatar (QA)</v>
      </c>
    </row>
    <row r="199" spans="18:21" x14ac:dyDescent="0.2">
      <c r="R199" s="35">
        <v>31041512</v>
      </c>
      <c r="S199" s="35" t="s">
        <v>588</v>
      </c>
      <c r="T199" s="35" t="s">
        <v>589</v>
      </c>
      <c r="U199" s="35" t="str">
        <f>t_Countries[[#This Row],[Name]]&amp;" (" &amp; t_Countries[[#This Row],[ISO]] &amp; ")"</f>
        <v>Réunion (RE)</v>
      </c>
    </row>
    <row r="200" spans="18:21" x14ac:dyDescent="0.2">
      <c r="R200" s="35">
        <v>20000994</v>
      </c>
      <c r="S200" s="35" t="s">
        <v>430</v>
      </c>
      <c r="T200" s="35" t="s">
        <v>431</v>
      </c>
      <c r="U200" s="35" t="str">
        <f>t_Countries[[#This Row],[Name]]&amp;" (" &amp; t_Countries[[#This Row],[ISO]] &amp; ")"</f>
        <v>Romania (RO)</v>
      </c>
    </row>
    <row r="201" spans="18:21" x14ac:dyDescent="0.2">
      <c r="R201" s="35">
        <v>20000995</v>
      </c>
      <c r="S201" s="35" t="s">
        <v>432</v>
      </c>
      <c r="T201" s="35" t="s">
        <v>433</v>
      </c>
      <c r="U201" s="35" t="str">
        <f>t_Countries[[#This Row],[Name]]&amp;" (" &amp; t_Countries[[#This Row],[ISO]] &amp; ")"</f>
        <v>Russian Federation (RU)</v>
      </c>
    </row>
    <row r="202" spans="18:21" x14ac:dyDescent="0.2">
      <c r="R202" s="35">
        <v>20000996</v>
      </c>
      <c r="S202" s="35" t="s">
        <v>434</v>
      </c>
      <c r="T202" s="35" t="s">
        <v>435</v>
      </c>
      <c r="U202" s="35" t="str">
        <f>t_Countries[[#This Row],[Name]]&amp;" (" &amp; t_Countries[[#This Row],[ISO]] &amp; ")"</f>
        <v>Rwanda (RW)</v>
      </c>
    </row>
    <row r="203" spans="18:21" x14ac:dyDescent="0.2">
      <c r="R203" s="35">
        <v>31041506</v>
      </c>
      <c r="S203" s="35" t="s">
        <v>576</v>
      </c>
      <c r="T203" s="35" t="s">
        <v>577</v>
      </c>
      <c r="U203" s="35" t="str">
        <f>t_Countries[[#This Row],[Name]]&amp;" (" &amp; t_Countries[[#This Row],[ISO]] &amp; ")"</f>
        <v>Saint Barthélemy (BL)</v>
      </c>
    </row>
    <row r="204" spans="18:21" x14ac:dyDescent="0.2">
      <c r="R204" s="35">
        <v>20001003</v>
      </c>
      <c r="S204" s="35" t="s">
        <v>448</v>
      </c>
      <c r="T204" s="35" t="s">
        <v>449</v>
      </c>
      <c r="U204" s="35" t="str">
        <f>t_Countries[[#This Row],[Name]]&amp;" (" &amp; t_Countries[[#This Row],[ISO]] &amp; ")"</f>
        <v>Saint Helena (SH)</v>
      </c>
    </row>
    <row r="205" spans="18:21" x14ac:dyDescent="0.2">
      <c r="R205" s="35">
        <v>31041510</v>
      </c>
      <c r="S205" s="35" t="s">
        <v>584</v>
      </c>
      <c r="T205" s="35" t="s">
        <v>585</v>
      </c>
      <c r="U205" s="35" t="str">
        <f>t_Countries[[#This Row],[Name]]&amp;" (" &amp; t_Countries[[#This Row],[ISO]] &amp; ")"</f>
        <v>Saint Martin (french part) (MF)</v>
      </c>
    </row>
    <row r="206" spans="18:21" x14ac:dyDescent="0.2">
      <c r="R206" s="35">
        <v>20000987</v>
      </c>
      <c r="S206" s="35" t="s">
        <v>416</v>
      </c>
      <c r="T206" s="35" t="s">
        <v>417</v>
      </c>
      <c r="U206" s="35" t="str">
        <f>t_Countries[[#This Row],[Name]]&amp;" (" &amp; t_Countries[[#This Row],[ISO]] &amp; ")"</f>
        <v>Saint Pierre and Miquelon (PM)</v>
      </c>
    </row>
    <row r="207" spans="18:21" x14ac:dyDescent="0.2">
      <c r="R207" s="35">
        <v>20001045</v>
      </c>
      <c r="S207" s="35" t="s">
        <v>531</v>
      </c>
      <c r="T207" s="35" t="s">
        <v>532</v>
      </c>
      <c r="U207" s="35" t="str">
        <f>t_Countries[[#This Row],[Name]]&amp;" (" &amp; t_Countries[[#This Row],[ISO]] &amp; ")"</f>
        <v>Samoa (WS)</v>
      </c>
    </row>
    <row r="208" spans="18:21" x14ac:dyDescent="0.2">
      <c r="R208" s="35">
        <v>20001007</v>
      </c>
      <c r="S208" s="35" t="s">
        <v>456</v>
      </c>
      <c r="T208" s="35" t="s">
        <v>457</v>
      </c>
      <c r="U208" s="35" t="str">
        <f>t_Countries[[#This Row],[Name]]&amp;" (" &amp; t_Countries[[#This Row],[ISO]] &amp; ")"</f>
        <v>San Marino (SM)</v>
      </c>
    </row>
    <row r="209" spans="18:21" x14ac:dyDescent="0.2">
      <c r="R209" s="35">
        <v>20001011</v>
      </c>
      <c r="S209" s="35" t="s">
        <v>464</v>
      </c>
      <c r="T209" s="35" t="s">
        <v>465</v>
      </c>
      <c r="U209" s="35" t="str">
        <f>t_Countries[[#This Row],[Name]]&amp;" (" &amp; t_Countries[[#This Row],[ISO]] &amp; ")"</f>
        <v>Sao Tome and Principe (ST)</v>
      </c>
    </row>
    <row r="210" spans="18:21" x14ac:dyDescent="0.2">
      <c r="R210" s="35">
        <v>20000997</v>
      </c>
      <c r="S210" s="35" t="s">
        <v>436</v>
      </c>
      <c r="T210" s="35" t="s">
        <v>437</v>
      </c>
      <c r="U210" s="35" t="str">
        <f>t_Countries[[#This Row],[Name]]&amp;" (" &amp; t_Countries[[#This Row],[ISO]] &amp; ")"</f>
        <v>Saudi Arabia (SA)</v>
      </c>
    </row>
    <row r="211" spans="18:21" x14ac:dyDescent="0.2">
      <c r="R211" s="35">
        <v>20001008</v>
      </c>
      <c r="S211" s="35" t="s">
        <v>458</v>
      </c>
      <c r="T211" s="35" t="s">
        <v>459</v>
      </c>
      <c r="U211" s="35" t="str">
        <f>t_Countries[[#This Row],[Name]]&amp;" (" &amp; t_Countries[[#This Row],[ISO]] &amp; ")"</f>
        <v>Senegal (SN)</v>
      </c>
    </row>
    <row r="212" spans="18:21" x14ac:dyDescent="0.2">
      <c r="R212" s="35">
        <v>20001057</v>
      </c>
      <c r="S212" s="35" t="s">
        <v>553</v>
      </c>
      <c r="T212" s="35" t="s">
        <v>89</v>
      </c>
      <c r="U212" s="35" t="str">
        <f>t_Countries[[#This Row],[Name]]&amp;" (" &amp; t_Countries[[#This Row],[ISO]] &amp; ")"</f>
        <v>Serbia (RS)</v>
      </c>
    </row>
    <row r="213" spans="18:21" x14ac:dyDescent="0.2">
      <c r="R213" s="35">
        <v>10000729</v>
      </c>
      <c r="S213" s="35" t="s">
        <v>88</v>
      </c>
      <c r="T213" s="35" t="s">
        <v>89</v>
      </c>
      <c r="U213" s="35" t="str">
        <f>t_Countries[[#This Row],[Name]]&amp;" (" &amp; t_Countries[[#This Row],[ISO]] &amp; ")"</f>
        <v>Serbia (XS)</v>
      </c>
    </row>
    <row r="214" spans="18:21" x14ac:dyDescent="0.2">
      <c r="R214" s="35">
        <v>31036064</v>
      </c>
      <c r="S214" s="35" t="s">
        <v>569</v>
      </c>
      <c r="T214" s="35" t="s">
        <v>542</v>
      </c>
      <c r="U214" s="35" t="str">
        <f>t_Countries[[#This Row],[Name]]&amp;" (" &amp; t_Countries[[#This Row],[ISO]] &amp; ")"</f>
        <v>Serbia and Montenegro (CS)</v>
      </c>
    </row>
    <row r="215" spans="18:21" x14ac:dyDescent="0.2">
      <c r="R215" s="35">
        <v>20001050</v>
      </c>
      <c r="S215" s="35" t="s">
        <v>541</v>
      </c>
      <c r="T215" s="35" t="s">
        <v>542</v>
      </c>
      <c r="U215" s="35" t="str">
        <f>t_Countries[[#This Row],[Name]]&amp;" (" &amp; t_Countries[[#This Row],[ISO]] &amp; ")"</f>
        <v>Serbia and Montenegro (YU)</v>
      </c>
    </row>
    <row r="216" spans="18:21" x14ac:dyDescent="0.2">
      <c r="R216" s="35">
        <v>20000999</v>
      </c>
      <c r="S216" s="35" t="s">
        <v>440</v>
      </c>
      <c r="T216" s="35" t="s">
        <v>441</v>
      </c>
      <c r="U216" s="35" t="str">
        <f>t_Countries[[#This Row],[Name]]&amp;" (" &amp; t_Countries[[#This Row],[ISO]] &amp; ")"</f>
        <v>Seychelles (SC)</v>
      </c>
    </row>
    <row r="217" spans="18:21" x14ac:dyDescent="0.2">
      <c r="R217" s="35">
        <v>20001006</v>
      </c>
      <c r="S217" s="35" t="s">
        <v>454</v>
      </c>
      <c r="T217" s="35" t="s">
        <v>455</v>
      </c>
      <c r="U217" s="35" t="str">
        <f>t_Countries[[#This Row],[Name]]&amp;" (" &amp; t_Countries[[#This Row],[ISO]] &amp; ")"</f>
        <v>Sierra Leone (SL)</v>
      </c>
    </row>
    <row r="218" spans="18:21" x14ac:dyDescent="0.2">
      <c r="R218" s="35">
        <v>20001002</v>
      </c>
      <c r="S218" s="35" t="s">
        <v>446</v>
      </c>
      <c r="T218" s="35" t="s">
        <v>447</v>
      </c>
      <c r="U218" s="35" t="str">
        <f>t_Countries[[#This Row],[Name]]&amp;" (" &amp; t_Countries[[#This Row],[ISO]] &amp; ")"</f>
        <v>Singapore (SG)</v>
      </c>
    </row>
    <row r="219" spans="18:21" x14ac:dyDescent="0.2">
      <c r="R219" s="35">
        <v>31041524</v>
      </c>
      <c r="S219" s="35" t="s">
        <v>592</v>
      </c>
      <c r="T219" s="35" t="s">
        <v>593</v>
      </c>
      <c r="U219" s="35" t="str">
        <f>t_Countries[[#This Row],[Name]]&amp;" (" &amp; t_Countries[[#This Row],[ISO]] &amp; ")"</f>
        <v>Sint Maarten (dutch part) (SX)</v>
      </c>
    </row>
    <row r="220" spans="18:21" x14ac:dyDescent="0.2">
      <c r="R220" s="35">
        <v>20001005</v>
      </c>
      <c r="S220" s="35" t="s">
        <v>452</v>
      </c>
      <c r="T220" s="35" t="s">
        <v>453</v>
      </c>
      <c r="U220" s="35" t="str">
        <f>t_Countries[[#This Row],[Name]]&amp;" (" &amp; t_Countries[[#This Row],[ISO]] &amp; ")"</f>
        <v>Slovakia (SK)</v>
      </c>
    </row>
    <row r="221" spans="18:21" x14ac:dyDescent="0.2">
      <c r="R221" s="35">
        <v>20001004</v>
      </c>
      <c r="S221" s="35" t="s">
        <v>450</v>
      </c>
      <c r="T221" s="35" t="s">
        <v>451</v>
      </c>
      <c r="U221" s="35" t="str">
        <f>t_Countries[[#This Row],[Name]]&amp;" (" &amp; t_Countries[[#This Row],[ISO]] &amp; ")"</f>
        <v>Slovenia (SI)</v>
      </c>
    </row>
    <row r="222" spans="18:21" x14ac:dyDescent="0.2">
      <c r="R222" s="35">
        <v>20000998</v>
      </c>
      <c r="S222" s="35" t="s">
        <v>438</v>
      </c>
      <c r="T222" s="35" t="s">
        <v>439</v>
      </c>
      <c r="U222" s="35" t="str">
        <f>t_Countries[[#This Row],[Name]]&amp;" (" &amp; t_Countries[[#This Row],[ISO]] &amp; ")"</f>
        <v>Solomon Islands (SB)</v>
      </c>
    </row>
    <row r="223" spans="18:21" x14ac:dyDescent="0.2">
      <c r="R223" s="35">
        <v>20001009</v>
      </c>
      <c r="S223" s="35" t="s">
        <v>460</v>
      </c>
      <c r="T223" s="35" t="s">
        <v>461</v>
      </c>
      <c r="U223" s="35" t="str">
        <f>t_Countries[[#This Row],[Name]]&amp;" (" &amp; t_Countries[[#This Row],[ISO]] &amp; ")"</f>
        <v>Somalia (SO)</v>
      </c>
    </row>
    <row r="224" spans="18:21" x14ac:dyDescent="0.2">
      <c r="R224" s="35">
        <v>20001051</v>
      </c>
      <c r="S224" s="35" t="s">
        <v>543</v>
      </c>
      <c r="T224" s="35" t="s">
        <v>544</v>
      </c>
      <c r="U224" s="35" t="str">
        <f>t_Countries[[#This Row],[Name]]&amp;" (" &amp; t_Countries[[#This Row],[ISO]] &amp; ")"</f>
        <v>South Africa (ZA)</v>
      </c>
    </row>
    <row r="225" spans="18:21" x14ac:dyDescent="0.2">
      <c r="R225" s="35">
        <v>20000903</v>
      </c>
      <c r="S225" s="35" t="s">
        <v>252</v>
      </c>
      <c r="T225" s="35" t="s">
        <v>253</v>
      </c>
      <c r="U225" s="35" t="str">
        <f>t_Countries[[#This Row],[Name]]&amp;" (" &amp; t_Countries[[#This Row],[ISO]] &amp; ")"</f>
        <v>South Georgia and South Sandwich Islands (GS)</v>
      </c>
    </row>
    <row r="226" spans="18:21" x14ac:dyDescent="0.2">
      <c r="R226" s="35">
        <v>31041513</v>
      </c>
      <c r="S226" s="35" t="s">
        <v>590</v>
      </c>
      <c r="T226" s="35" t="s">
        <v>591</v>
      </c>
      <c r="U226" s="35" t="str">
        <f>t_Countries[[#This Row],[Name]]&amp;" (" &amp; t_Countries[[#This Row],[ISO]] &amp; ")"</f>
        <v>South Sudan (SS)</v>
      </c>
    </row>
    <row r="227" spans="18:21" x14ac:dyDescent="0.2">
      <c r="R227" s="35">
        <v>20000883</v>
      </c>
      <c r="S227" s="35" t="s">
        <v>33</v>
      </c>
      <c r="T227" s="35" t="s">
        <v>214</v>
      </c>
      <c r="U227" s="35" t="str">
        <f>t_Countries[[#This Row],[Name]]&amp;" (" &amp; t_Countries[[#This Row],[ISO]] &amp; ")"</f>
        <v>Spain (ES)</v>
      </c>
    </row>
    <row r="228" spans="18:21" x14ac:dyDescent="0.2">
      <c r="R228" s="35">
        <v>20000941</v>
      </c>
      <c r="S228" s="35" t="s">
        <v>327</v>
      </c>
      <c r="T228" s="35" t="s">
        <v>328</v>
      </c>
      <c r="U228" s="35" t="str">
        <f>t_Countries[[#This Row],[Name]]&amp;" (" &amp; t_Countries[[#This Row],[ISO]] &amp; ")"</f>
        <v>Sri Lanka (LK)</v>
      </c>
    </row>
    <row r="229" spans="18:21" x14ac:dyDescent="0.2">
      <c r="R229" s="35">
        <v>20000931</v>
      </c>
      <c r="S229" s="35" t="s">
        <v>307</v>
      </c>
      <c r="T229" s="35" t="s">
        <v>308</v>
      </c>
      <c r="U229" s="35" t="str">
        <f>t_Countries[[#This Row],[Name]]&amp;" (" &amp; t_Countries[[#This Row],[ISO]] &amp; ")"</f>
        <v>St Kitts and Nevis (KN)</v>
      </c>
    </row>
    <row r="230" spans="18:21" x14ac:dyDescent="0.2">
      <c r="R230" s="35">
        <v>20000939</v>
      </c>
      <c r="S230" s="35" t="s">
        <v>323</v>
      </c>
      <c r="T230" s="35" t="s">
        <v>324</v>
      </c>
      <c r="U230" s="35" t="str">
        <f>t_Countries[[#This Row],[Name]]&amp;" (" &amp; t_Countries[[#This Row],[ISO]] &amp; ")"</f>
        <v>St Lucia (LC)</v>
      </c>
    </row>
    <row r="231" spans="18:21" x14ac:dyDescent="0.2">
      <c r="R231" s="35">
        <v>20001038</v>
      </c>
      <c r="S231" s="35" t="s">
        <v>517</v>
      </c>
      <c r="T231" s="35" t="s">
        <v>518</v>
      </c>
      <c r="U231" s="35" t="str">
        <f>t_Countries[[#This Row],[Name]]&amp;" (" &amp; t_Countries[[#This Row],[ISO]] &amp; ")"</f>
        <v>St Vincent and the Grenadines (VC)</v>
      </c>
    </row>
    <row r="232" spans="18:21" x14ac:dyDescent="0.2">
      <c r="R232" s="35">
        <v>20001000</v>
      </c>
      <c r="S232" s="35" t="s">
        <v>442</v>
      </c>
      <c r="T232" s="35" t="s">
        <v>443</v>
      </c>
      <c r="U232" s="35" t="str">
        <f>t_Countries[[#This Row],[Name]]&amp;" (" &amp; t_Countries[[#This Row],[ISO]] &amp; ")"</f>
        <v>Sudan (SD)</v>
      </c>
    </row>
    <row r="233" spans="18:21" x14ac:dyDescent="0.2">
      <c r="R233" s="35">
        <v>20001010</v>
      </c>
      <c r="S233" s="35" t="s">
        <v>462</v>
      </c>
      <c r="T233" s="35" t="s">
        <v>463</v>
      </c>
      <c r="U233" s="35" t="str">
        <f>t_Countries[[#This Row],[Name]]&amp;" (" &amp; t_Countries[[#This Row],[ISO]] &amp; ")"</f>
        <v>Suriname (SR)</v>
      </c>
    </row>
    <row r="234" spans="18:21" x14ac:dyDescent="0.2">
      <c r="R234" s="35">
        <v>31041504</v>
      </c>
      <c r="S234" s="35" t="s">
        <v>572</v>
      </c>
      <c r="T234" s="35" t="s">
        <v>573</v>
      </c>
      <c r="U234" s="35" t="str">
        <f>t_Countries[[#This Row],[Name]]&amp;" (" &amp; t_Countries[[#This Row],[ISO]] &amp; ")"</f>
        <v>Svalbard and Jan Mayen (SJ)</v>
      </c>
    </row>
    <row r="235" spans="18:21" x14ac:dyDescent="0.2">
      <c r="R235" s="35">
        <v>20001001</v>
      </c>
      <c r="S235" s="35" t="s">
        <v>444</v>
      </c>
      <c r="T235" s="35" t="s">
        <v>445</v>
      </c>
      <c r="U235" s="35" t="str">
        <f>t_Countries[[#This Row],[Name]]&amp;" (" &amp; t_Countries[[#This Row],[ISO]] &amp; ")"</f>
        <v>Sweden (SE)</v>
      </c>
    </row>
    <row r="236" spans="18:21" x14ac:dyDescent="0.2">
      <c r="R236" s="35">
        <v>20000860</v>
      </c>
      <c r="S236" s="35" t="s">
        <v>169</v>
      </c>
      <c r="T236" s="35" t="s">
        <v>170</v>
      </c>
      <c r="U236" s="35" t="str">
        <f>t_Countries[[#This Row],[Name]]&amp;" (" &amp; t_Countries[[#This Row],[ISO]] &amp; ")"</f>
        <v>Switzerland (CH)</v>
      </c>
    </row>
    <row r="237" spans="18:21" x14ac:dyDescent="0.2">
      <c r="R237" s="35">
        <v>20001013</v>
      </c>
      <c r="S237" s="35" t="s">
        <v>468</v>
      </c>
      <c r="T237" s="35" t="s">
        <v>469</v>
      </c>
      <c r="U237" s="35" t="str">
        <f>t_Countries[[#This Row],[Name]]&amp;" (" &amp; t_Countries[[#This Row],[ISO]] &amp; ")"</f>
        <v>Syria (SY)</v>
      </c>
    </row>
    <row r="238" spans="18:21" x14ac:dyDescent="0.2">
      <c r="R238" s="35">
        <v>20001029</v>
      </c>
      <c r="S238" s="35" t="s">
        <v>499</v>
      </c>
      <c r="T238" s="35" t="s">
        <v>500</v>
      </c>
      <c r="U238" s="35" t="str">
        <f>t_Countries[[#This Row],[Name]]&amp;" (" &amp; t_Countries[[#This Row],[ISO]] &amp; ")"</f>
        <v>Taiwan (TW)</v>
      </c>
    </row>
    <row r="239" spans="18:21" x14ac:dyDescent="0.2">
      <c r="R239" s="35">
        <v>20001020</v>
      </c>
      <c r="S239" s="35" t="s">
        <v>482</v>
      </c>
      <c r="T239" s="35" t="s">
        <v>483</v>
      </c>
      <c r="U239" s="35" t="str">
        <f>t_Countries[[#This Row],[Name]]&amp;" (" &amp; t_Countries[[#This Row],[ISO]] &amp; ")"</f>
        <v>Tajikistan (TJ)</v>
      </c>
    </row>
    <row r="240" spans="18:21" x14ac:dyDescent="0.2">
      <c r="R240" s="35">
        <v>20001030</v>
      </c>
      <c r="S240" s="35" t="s">
        <v>501</v>
      </c>
      <c r="T240" s="35" t="s">
        <v>502</v>
      </c>
      <c r="U240" s="35" t="str">
        <f>t_Countries[[#This Row],[Name]]&amp;" (" &amp; t_Countries[[#This Row],[ISO]] &amp; ")"</f>
        <v>Tanzania (United Republic of) (TZ)</v>
      </c>
    </row>
    <row r="241" spans="18:21" x14ac:dyDescent="0.2">
      <c r="R241" s="35">
        <v>20001019</v>
      </c>
      <c r="S241" s="35" t="s">
        <v>480</v>
      </c>
      <c r="T241" s="35" t="s">
        <v>481</v>
      </c>
      <c r="U241" s="35" t="str">
        <f>t_Countries[[#This Row],[Name]]&amp;" (" &amp; t_Countries[[#This Row],[ISO]] &amp; ")"</f>
        <v>Thailand (TH)</v>
      </c>
    </row>
    <row r="242" spans="18:21" x14ac:dyDescent="0.2">
      <c r="R242" s="35">
        <v>10000726</v>
      </c>
      <c r="S242" s="35" t="s">
        <v>82</v>
      </c>
      <c r="T242" s="35" t="s">
        <v>83</v>
      </c>
      <c r="U242" s="35" t="str">
        <f>t_Countries[[#This Row],[Name]]&amp;" (" &amp; t_Countries[[#This Row],[ISO]] &amp; ")"</f>
        <v>Timor Leste (TL)</v>
      </c>
    </row>
    <row r="243" spans="18:21" x14ac:dyDescent="0.2">
      <c r="R243" s="35">
        <v>20001025</v>
      </c>
      <c r="S243" s="35" t="s">
        <v>492</v>
      </c>
      <c r="T243" s="35" t="s">
        <v>83</v>
      </c>
      <c r="U243" s="35" t="str">
        <f>t_Countries[[#This Row],[Name]]&amp;" (" &amp; t_Countries[[#This Row],[ISO]] &amp; ")"</f>
        <v>Timor Leste (TP)</v>
      </c>
    </row>
    <row r="244" spans="18:21" x14ac:dyDescent="0.2">
      <c r="R244" s="35">
        <v>20001018</v>
      </c>
      <c r="S244" s="35" t="s">
        <v>478</v>
      </c>
      <c r="T244" s="35" t="s">
        <v>479</v>
      </c>
      <c r="U244" s="35" t="str">
        <f>t_Countries[[#This Row],[Name]]&amp;" (" &amp; t_Countries[[#This Row],[ISO]] &amp; ")"</f>
        <v>Togo (TG)</v>
      </c>
    </row>
    <row r="245" spans="18:21" x14ac:dyDescent="0.2">
      <c r="R245" s="35">
        <v>20001021</v>
      </c>
      <c r="S245" s="35" t="s">
        <v>484</v>
      </c>
      <c r="T245" s="35" t="s">
        <v>485</v>
      </c>
      <c r="U245" s="35" t="str">
        <f>t_Countries[[#This Row],[Name]]&amp;" (" &amp; t_Countries[[#This Row],[ISO]] &amp; ")"</f>
        <v>Tokelau (TK)</v>
      </c>
    </row>
    <row r="246" spans="18:21" x14ac:dyDescent="0.2">
      <c r="R246" s="35">
        <v>20001024</v>
      </c>
      <c r="S246" s="35" t="s">
        <v>490</v>
      </c>
      <c r="T246" s="35" t="s">
        <v>491</v>
      </c>
      <c r="U246" s="35" t="str">
        <f>t_Countries[[#This Row],[Name]]&amp;" (" &amp; t_Countries[[#This Row],[ISO]] &amp; ")"</f>
        <v>Tonga (TO)</v>
      </c>
    </row>
    <row r="247" spans="18:21" x14ac:dyDescent="0.2">
      <c r="R247" s="35">
        <v>20001027</v>
      </c>
      <c r="S247" s="35" t="s">
        <v>495</v>
      </c>
      <c r="T247" s="35" t="s">
        <v>496</v>
      </c>
      <c r="U247" s="35" t="str">
        <f>t_Countries[[#This Row],[Name]]&amp;" (" &amp; t_Countries[[#This Row],[ISO]] &amp; ")"</f>
        <v>Trinidad and Tobago (TT)</v>
      </c>
    </row>
    <row r="248" spans="18:21" x14ac:dyDescent="0.2">
      <c r="R248" s="35">
        <v>20001023</v>
      </c>
      <c r="S248" s="35" t="s">
        <v>488</v>
      </c>
      <c r="T248" s="35" t="s">
        <v>489</v>
      </c>
      <c r="U248" s="35" t="str">
        <f>t_Countries[[#This Row],[Name]]&amp;" (" &amp; t_Countries[[#This Row],[ISO]] &amp; ")"</f>
        <v>Tunisia (TN)</v>
      </c>
    </row>
    <row r="249" spans="18:21" x14ac:dyDescent="0.2">
      <c r="R249" s="35">
        <v>20001026</v>
      </c>
      <c r="S249" s="35" t="s">
        <v>493</v>
      </c>
      <c r="T249" s="35" t="s">
        <v>494</v>
      </c>
      <c r="U249" s="35" t="str">
        <f>t_Countries[[#This Row],[Name]]&amp;" (" &amp; t_Countries[[#This Row],[ISO]] &amp; ")"</f>
        <v>Turkey (TR)</v>
      </c>
    </row>
    <row r="250" spans="18:21" x14ac:dyDescent="0.2">
      <c r="R250" s="35">
        <v>20001022</v>
      </c>
      <c r="S250" s="35" t="s">
        <v>486</v>
      </c>
      <c r="T250" s="35" t="s">
        <v>487</v>
      </c>
      <c r="U250" s="35" t="str">
        <f>t_Countries[[#This Row],[Name]]&amp;" (" &amp; t_Countries[[#This Row],[ISO]] &amp; ")"</f>
        <v>Turkmenistan (TM)</v>
      </c>
    </row>
    <row r="251" spans="18:21" x14ac:dyDescent="0.2">
      <c r="R251" s="35">
        <v>20001015</v>
      </c>
      <c r="S251" s="35" t="s">
        <v>472</v>
      </c>
      <c r="T251" s="35" t="s">
        <v>473</v>
      </c>
      <c r="U251" s="35" t="str">
        <f>t_Countries[[#This Row],[Name]]&amp;" (" &amp; t_Countries[[#This Row],[ISO]] &amp; ")"</f>
        <v>Turks and Caicos Islands (TC)</v>
      </c>
    </row>
    <row r="252" spans="18:21" x14ac:dyDescent="0.2">
      <c r="R252" s="35">
        <v>20001028</v>
      </c>
      <c r="S252" s="35" t="s">
        <v>497</v>
      </c>
      <c r="T252" s="35" t="s">
        <v>498</v>
      </c>
      <c r="U252" s="35" t="str">
        <f>t_Countries[[#This Row],[Name]]&amp;" (" &amp; t_Countries[[#This Row],[ISO]] &amp; ")"</f>
        <v>Tuvalu (TV)</v>
      </c>
    </row>
    <row r="253" spans="18:21" x14ac:dyDescent="0.2">
      <c r="R253" s="35">
        <v>20001032</v>
      </c>
      <c r="S253" s="35" t="s">
        <v>505</v>
      </c>
      <c r="T253" s="35" t="s">
        <v>506</v>
      </c>
      <c r="U253" s="35" t="str">
        <f>t_Countries[[#This Row],[Name]]&amp;" (" &amp; t_Countries[[#This Row],[ISO]] &amp; ")"</f>
        <v>Uganda (UG)</v>
      </c>
    </row>
    <row r="254" spans="18:21" x14ac:dyDescent="0.2">
      <c r="R254" s="35">
        <v>20001031</v>
      </c>
      <c r="S254" s="35" t="s">
        <v>503</v>
      </c>
      <c r="T254" s="35" t="s">
        <v>504</v>
      </c>
      <c r="U254" s="35" t="str">
        <f>t_Countries[[#This Row],[Name]]&amp;" (" &amp; t_Countries[[#This Row],[ISO]] &amp; ")"</f>
        <v>Ukraine (UA)</v>
      </c>
    </row>
    <row r="255" spans="18:21" x14ac:dyDescent="0.2">
      <c r="R255" s="35">
        <v>20001055</v>
      </c>
      <c r="S255" s="35" t="s">
        <v>549</v>
      </c>
      <c r="T255" s="35" t="s">
        <v>550</v>
      </c>
      <c r="U255" s="35" t="str">
        <f>t_Countries[[#This Row],[Name]]&amp;" (" &amp; t_Countries[[#This Row],[ISO]] &amp; ")"</f>
        <v>Undefined (N/A)</v>
      </c>
    </row>
    <row r="256" spans="18:21" x14ac:dyDescent="0.2">
      <c r="R256" s="35">
        <v>20000821</v>
      </c>
      <c r="S256" s="35" t="s">
        <v>92</v>
      </c>
      <c r="T256" s="35" t="s">
        <v>93</v>
      </c>
      <c r="U256" s="35" t="str">
        <f>t_Countries[[#This Row],[Name]]&amp;" (" &amp; t_Countries[[#This Row],[ISO]] &amp; ")"</f>
        <v>United Arab Emirates (AE)</v>
      </c>
    </row>
    <row r="257" spans="18:21" x14ac:dyDescent="0.2">
      <c r="R257" s="35">
        <v>20000893</v>
      </c>
      <c r="S257" s="35" t="s">
        <v>232</v>
      </c>
      <c r="T257" s="35" t="s">
        <v>233</v>
      </c>
      <c r="U257" s="35" t="str">
        <f>t_Countries[[#This Row],[Name]]&amp;" (" &amp; t_Countries[[#This Row],[ISO]] &amp; ")"</f>
        <v>United Kingdom (UK)</v>
      </c>
    </row>
    <row r="258" spans="18:21" x14ac:dyDescent="0.2">
      <c r="R258" s="35">
        <v>20001034</v>
      </c>
      <c r="S258" s="35" t="s">
        <v>509</v>
      </c>
      <c r="T258" s="35" t="s">
        <v>510</v>
      </c>
      <c r="U258" s="35" t="str">
        <f>t_Countries[[#This Row],[Name]]&amp;" (" &amp; t_Countries[[#This Row],[ISO]] &amp; ")"</f>
        <v>United States (US)</v>
      </c>
    </row>
    <row r="259" spans="18:21" x14ac:dyDescent="0.2">
      <c r="R259" s="35">
        <v>20001033</v>
      </c>
      <c r="S259" s="35" t="s">
        <v>507</v>
      </c>
      <c r="T259" s="35" t="s">
        <v>508</v>
      </c>
      <c r="U259" s="35" t="str">
        <f>t_Countries[[#This Row],[Name]]&amp;" (" &amp; t_Countries[[#This Row],[ISO]] &amp; ")"</f>
        <v>United States Minor outlying islands (UM)</v>
      </c>
    </row>
    <row r="260" spans="18:21" x14ac:dyDescent="0.2">
      <c r="R260" s="35">
        <v>20001035</v>
      </c>
      <c r="S260" s="35" t="s">
        <v>511</v>
      </c>
      <c r="T260" s="35" t="s">
        <v>512</v>
      </c>
      <c r="U260" s="35" t="str">
        <f>t_Countries[[#This Row],[Name]]&amp;" (" &amp; t_Countries[[#This Row],[ISO]] &amp; ")"</f>
        <v>Uruguay (UY)</v>
      </c>
    </row>
    <row r="261" spans="18:21" x14ac:dyDescent="0.2">
      <c r="R261" s="35">
        <v>20001036</v>
      </c>
      <c r="S261" s="35" t="s">
        <v>513</v>
      </c>
      <c r="T261" s="35" t="s">
        <v>514</v>
      </c>
      <c r="U261" s="35" t="str">
        <f>t_Countries[[#This Row],[Name]]&amp;" (" &amp; t_Countries[[#This Row],[ISO]] &amp; ")"</f>
        <v>Uzbekistan (UZ)</v>
      </c>
    </row>
    <row r="262" spans="18:21" x14ac:dyDescent="0.2">
      <c r="R262" s="35">
        <v>20001043</v>
      </c>
      <c r="S262" s="35" t="s">
        <v>527</v>
      </c>
      <c r="T262" s="35" t="s">
        <v>528</v>
      </c>
      <c r="U262" s="35" t="str">
        <f>t_Countries[[#This Row],[Name]]&amp;" (" &amp; t_Countries[[#This Row],[ISO]] &amp; ")"</f>
        <v>Vanuatu (VU)</v>
      </c>
    </row>
    <row r="263" spans="18:21" x14ac:dyDescent="0.2">
      <c r="R263" s="35">
        <v>20001039</v>
      </c>
      <c r="S263" s="35" t="s">
        <v>519</v>
      </c>
      <c r="T263" s="35" t="s">
        <v>520</v>
      </c>
      <c r="U263" s="35" t="str">
        <f>t_Countries[[#This Row],[Name]]&amp;" (" &amp; t_Countries[[#This Row],[ISO]] &amp; ")"</f>
        <v>Venezuela (VE)</v>
      </c>
    </row>
    <row r="264" spans="18:21" x14ac:dyDescent="0.2">
      <c r="R264" s="35">
        <v>20001042</v>
      </c>
      <c r="S264" s="35" t="s">
        <v>525</v>
      </c>
      <c r="T264" s="35" t="s">
        <v>526</v>
      </c>
      <c r="U264" s="35" t="str">
        <f>t_Countries[[#This Row],[Name]]&amp;" (" &amp; t_Countries[[#This Row],[ISO]] &amp; ")"</f>
        <v>Vietnam (VN)</v>
      </c>
    </row>
    <row r="265" spans="18:21" x14ac:dyDescent="0.2">
      <c r="R265" s="35">
        <v>20001041</v>
      </c>
      <c r="S265" s="35" t="s">
        <v>523</v>
      </c>
      <c r="T265" s="35" t="s">
        <v>524</v>
      </c>
      <c r="U265" s="35" t="str">
        <f>t_Countries[[#This Row],[Name]]&amp;" (" &amp; t_Countries[[#This Row],[ISO]] &amp; ")"</f>
        <v>Virgin Islands (US) (VI)</v>
      </c>
    </row>
    <row r="266" spans="18:21" x14ac:dyDescent="0.2">
      <c r="R266" s="35">
        <v>20001044</v>
      </c>
      <c r="S266" s="35" t="s">
        <v>529</v>
      </c>
      <c r="T266" s="35" t="s">
        <v>530</v>
      </c>
      <c r="U266" s="35" t="str">
        <f>t_Countries[[#This Row],[Name]]&amp;" (" &amp; t_Countries[[#This Row],[ISO]] &amp; ")"</f>
        <v>Wallis and Futuna (WF)</v>
      </c>
    </row>
    <row r="267" spans="18:21" x14ac:dyDescent="0.2">
      <c r="R267" s="35">
        <v>31041503</v>
      </c>
      <c r="S267" s="35" t="s">
        <v>570</v>
      </c>
      <c r="T267" s="35" t="s">
        <v>571</v>
      </c>
      <c r="U267" s="35" t="str">
        <f>t_Countries[[#This Row],[Name]]&amp;" (" &amp; t_Countries[[#This Row],[ISO]] &amp; ")"</f>
        <v>Western Sahara (EH)</v>
      </c>
    </row>
    <row r="268" spans="18:21" x14ac:dyDescent="0.2">
      <c r="R268" s="35">
        <v>20001048</v>
      </c>
      <c r="S268" s="35" t="s">
        <v>537</v>
      </c>
      <c r="T268" s="35" t="s">
        <v>538</v>
      </c>
      <c r="U268" s="35" t="str">
        <f>t_Countries[[#This Row],[Name]]&amp;" (" &amp; t_Countries[[#This Row],[ISO]] &amp; ")"</f>
        <v>Yemen (YE)</v>
      </c>
    </row>
    <row r="269" spans="18:21" x14ac:dyDescent="0.2">
      <c r="R269" s="35">
        <v>20001052</v>
      </c>
      <c r="S269" s="35" t="s">
        <v>545</v>
      </c>
      <c r="T269" s="35" t="s">
        <v>546</v>
      </c>
      <c r="U269" s="35" t="str">
        <f>t_Countries[[#This Row],[Name]]&amp;" (" &amp; t_Countries[[#This Row],[ISO]] &amp; ")"</f>
        <v>Zambia (ZM)</v>
      </c>
    </row>
    <row r="270" spans="18:21" x14ac:dyDescent="0.2">
      <c r="R270" s="35">
        <v>20001053</v>
      </c>
      <c r="S270" s="35" t="s">
        <v>547</v>
      </c>
      <c r="T270" s="35" t="s">
        <v>548</v>
      </c>
      <c r="U270" s="35" t="str">
        <f>t_Countries[[#This Row],[Name]]&amp;" (" &amp; t_Countries[[#This Row],[ISO]] &amp; ")"</f>
        <v>Zimbabwe (ZW)</v>
      </c>
    </row>
  </sheetData>
  <dataValidations count="1">
    <dataValidation type="list" allowBlank="1" showInputMessage="1" showErrorMessage="1" sqref="Y2">
      <formula1>"ProgSpecificOrgType_CREA2027,ProgSpecificOrgType_CERV,ProgSpecificOrgType_ERASMUS2027"</formula1>
    </dataValidation>
  </dataValidations>
  <pageMargins left="0.7" right="0.7" top="0.75" bottom="0.75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PART C</vt:lpstr>
      <vt:lpstr>LISTS</vt:lpstr>
      <vt:lpstr>Is3Yes</vt:lpstr>
      <vt:lpstr>IsLimitedInTime</vt:lpstr>
      <vt:lpstr>IsNGO</vt:lpstr>
      <vt:lpstr>IsWideNetwork</vt:lpstr>
      <vt:lpstr>l_Calls</vt:lpstr>
      <vt:lpstr>l_IsoCountries</vt:lpstr>
      <vt:lpstr>l_LabelsCountries</vt:lpstr>
      <vt:lpstr>l_NamesCountries</vt:lpstr>
      <vt:lpstr>l_SpecificPanels</vt:lpstr>
      <vt:lpstr>l_Topics</vt:lpstr>
      <vt:lpstr>l_TopicsAll</vt:lpstr>
      <vt:lpstr>l_TypesOfFields</vt:lpstr>
      <vt:lpstr>l_YesNo</vt:lpstr>
      <vt:lpstr>NbrOrgInNetwork</vt:lpstr>
      <vt:lpstr>NbrOrgs</vt:lpstr>
      <vt:lpstr>OrgTypes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MATHELOT Frederic (EACEA-EXT)</dc:creator>
  <cp:lastModifiedBy>MATHELOT Frederic (EACEA-EXT)</cp:lastModifiedBy>
  <dcterms:created xsi:type="dcterms:W3CDTF">2021-08-19T07:09:11Z</dcterms:created>
  <dcterms:modified xsi:type="dcterms:W3CDTF">2021-10-28T11:02:33Z</dcterms:modified>
</cp:coreProperties>
</file>