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U:\C. Projects and Results\02. Action Jean Monnet\RAPPORT D'ACTIVITE\période académique 2022-2023\TEMPLATES RF 2023\"/>
    </mc:Choice>
  </mc:AlternateContent>
  <xr:revisionPtr revIDLastSave="0" documentId="8_{DD0D54D7-A022-4ACC-A9D4-82F7546B3CA0}" xr6:coauthVersionLast="47" xr6:coauthVersionMax="47" xr10:uidLastSave="{00000000-0000-0000-0000-000000000000}"/>
  <workbookProtection workbookAlgorithmName="SHA-512" workbookHashValue="RTBbmR3zrIIBMCbnEL7NkgxxvmliqWx5jIzzXzQC87dTbKOkeezTRyy9QZorvblsZVJx8bAFQFvhVQJxs9o3xQ==" workbookSaltValue="+jb6mnvpFq3ljlYs+4PHSg==" workbookSpinCount="100000" lockStructure="1"/>
  <bookViews>
    <workbookView xWindow="-120" yWindow="-120" windowWidth="29040" windowHeight="15990" tabRatio="634" xr2:uid="{00000000-000D-0000-FFFF-FFFF00000000}"/>
  </bookViews>
  <sheets>
    <sheet name="README" sheetId="23" r:id="rId1"/>
    <sheet name="Consolidated Summary Report" sheetId="18" r:id="rId2"/>
    <sheet name="Expenditure &amp; Revenue" sheetId="2" r:id="rId3"/>
    <sheet name="Staff" sheetId="1" r:id="rId4"/>
    <sheet name="Travel and subsistence" sheetId="4" r:id="rId5"/>
    <sheet name="Equipment" sheetId="5" r:id="rId6"/>
    <sheet name="Subcontracting" sheetId="6" r:id="rId7"/>
    <sheet name="Teaching Costs" sheetId="20" r:id="rId8"/>
    <sheet name="Other" sheetId="8" r:id="rId9"/>
    <sheet name="Fields" sheetId="24" state="hidden" r:id="rId10"/>
  </sheets>
  <definedNames>
    <definedName name="Activities">Fields!$C$21:$D$24</definedName>
    <definedName name="Activity">Fields!$C$21:$C$24</definedName>
    <definedName name="countries">Fields!$A$3:$A$205</definedName>
    <definedName name="DurationMonths">Fields!$C$3:$C$17</definedName>
    <definedName name="Partners">'Expenditure &amp; Revenue'!$A$5:$A$34</definedName>
    <definedName name="_xlnm.Print_Area" localSheetId="1">'Consolidated Summary Report'!$A$2:$J$50</definedName>
    <definedName name="_xlnm.Print_Area" localSheetId="5">Equipment!$A$1:$I$53</definedName>
    <definedName name="_xlnm.Print_Area" localSheetId="2">'Expenditure &amp; Revenue'!$A$1:$T$36</definedName>
    <definedName name="_xlnm.Print_Area" localSheetId="9">Fields!$A$1:$G$36</definedName>
    <definedName name="_xlnm.Print_Area" localSheetId="8">Other!$A:$J</definedName>
    <definedName name="_xlnm.Print_Area" localSheetId="3">Staff!$A$2:$U$57</definedName>
    <definedName name="_xlnm.Print_Area" localSheetId="6">Subcontracting!$A$1:$E$53</definedName>
    <definedName name="_xlnm.Print_Area" localSheetId="7">'Teaching Costs'!$A$1:$J$105</definedName>
    <definedName name="_xlnm.Print_Area" localSheetId="4">'Travel and subsistence'!$A$1:$H$144</definedName>
    <definedName name="_xlnm.Print_Titles" localSheetId="2">'Expenditure &amp; Revenue'!$1:$4</definedName>
    <definedName name="_xlnm.Print_Titles" localSheetId="3">Staff!$1:$5</definedName>
    <definedName name="_xlnm.Print_Titles" localSheetId="6">Subcontracting!$1:$1</definedName>
    <definedName name="_xlnm.Print_Titles" localSheetId="7">'Teaching Costs'!$1:$2</definedName>
    <definedName name="_xlnm.Print_Titles" localSheetId="4">'Travel and subsistence'!$1:$2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18" l="1"/>
  <c r="A1" i="20"/>
  <c r="I15" i="5"/>
  <c r="H96" i="4"/>
  <c r="I96" i="4" s="1"/>
  <c r="H95" i="4"/>
  <c r="I95" i="4" s="1"/>
  <c r="H94" i="4"/>
  <c r="I94" i="4" s="1"/>
  <c r="H93" i="4"/>
  <c r="I93" i="4" s="1"/>
  <c r="H92" i="4"/>
  <c r="I92" i="4" s="1"/>
  <c r="H91" i="4"/>
  <c r="I91" i="4" s="1"/>
  <c r="H90" i="4"/>
  <c r="I90" i="4" s="1"/>
  <c r="H89" i="4"/>
  <c r="I89" i="4" s="1"/>
  <c r="H88" i="4"/>
  <c r="I88" i="4" s="1"/>
  <c r="H87" i="4"/>
  <c r="I87" i="4" s="1"/>
  <c r="H86" i="4"/>
  <c r="I86" i="4" s="1"/>
  <c r="H85" i="4"/>
  <c r="I85" i="4" s="1"/>
  <c r="H84" i="4"/>
  <c r="I84" i="4" s="1"/>
  <c r="H83" i="4"/>
  <c r="I83" i="4" s="1"/>
  <c r="H82" i="4"/>
  <c r="I82" i="4" s="1"/>
  <c r="H81" i="4"/>
  <c r="I81" i="4" s="1"/>
  <c r="H80" i="4"/>
  <c r="I80" i="4" s="1"/>
  <c r="H79" i="4"/>
  <c r="I79" i="4" s="1"/>
  <c r="H78" i="4"/>
  <c r="I78" i="4" s="1"/>
  <c r="H77" i="4"/>
  <c r="I77" i="4" s="1"/>
  <c r="H76" i="4"/>
  <c r="I76" i="4" s="1"/>
  <c r="H74" i="4"/>
  <c r="I74" i="4" s="1"/>
  <c r="H73" i="4"/>
  <c r="I73" i="4" s="1"/>
  <c r="H72" i="4"/>
  <c r="I72" i="4" s="1"/>
  <c r="H71" i="4"/>
  <c r="I71" i="4" s="1"/>
  <c r="H70" i="4"/>
  <c r="I70" i="4" s="1"/>
  <c r="H69" i="4"/>
  <c r="I69" i="4" s="1"/>
  <c r="H68" i="4"/>
  <c r="I68" i="4" s="1"/>
  <c r="H67" i="4"/>
  <c r="I67" i="4" s="1"/>
  <c r="H66" i="4"/>
  <c r="I66" i="4" s="1"/>
  <c r="H65" i="4"/>
  <c r="I65" i="4" s="1"/>
  <c r="H64" i="4"/>
  <c r="I64" i="4" s="1"/>
  <c r="H63" i="4"/>
  <c r="I63" i="4" s="1"/>
  <c r="H62" i="4"/>
  <c r="I62" i="4" s="1"/>
  <c r="H61" i="4"/>
  <c r="I61" i="4" s="1"/>
  <c r="H60" i="4"/>
  <c r="I60" i="4" s="1"/>
  <c r="H59" i="4"/>
  <c r="I59" i="4" s="1"/>
  <c r="H58" i="4"/>
  <c r="I58" i="4" s="1"/>
  <c r="H57" i="4"/>
  <c r="I57" i="4" s="1"/>
  <c r="H56" i="4"/>
  <c r="I56" i="4" s="1"/>
  <c r="H55" i="4"/>
  <c r="I55" i="4" s="1"/>
  <c r="H54" i="4"/>
  <c r="I54" i="4" s="1"/>
  <c r="H53" i="4"/>
  <c r="I53" i="4" s="1"/>
  <c r="H52" i="4"/>
  <c r="I52" i="4" s="1"/>
  <c r="H51" i="4"/>
  <c r="I51" i="4" s="1"/>
  <c r="H50" i="4"/>
  <c r="I50" i="4" s="1"/>
  <c r="B56" i="1"/>
  <c r="B55" i="1"/>
  <c r="B54" i="1"/>
  <c r="B53" i="1"/>
  <c r="L53" i="1" s="1"/>
  <c r="B52" i="1"/>
  <c r="S52" i="1" s="1"/>
  <c r="B51" i="1"/>
  <c r="G51" i="1" s="1"/>
  <c r="B50" i="1"/>
  <c r="H50" i="1" s="1"/>
  <c r="B49" i="1"/>
  <c r="O49" i="1" s="1"/>
  <c r="B48" i="1"/>
  <c r="B47" i="1"/>
  <c r="B46" i="1"/>
  <c r="K46" i="1" s="1"/>
  <c r="B45" i="1"/>
  <c r="T45" i="1" s="1"/>
  <c r="B44" i="1"/>
  <c r="T44" i="1" s="1"/>
  <c r="B43" i="1"/>
  <c r="B42" i="1"/>
  <c r="T42" i="1" s="1"/>
  <c r="B41" i="1"/>
  <c r="K41" i="1" s="1"/>
  <c r="B40" i="1"/>
  <c r="B39" i="1"/>
  <c r="B38" i="1"/>
  <c r="G38" i="1" s="1"/>
  <c r="B37" i="1"/>
  <c r="P37" i="1" s="1"/>
  <c r="B36" i="1"/>
  <c r="B35" i="1"/>
  <c r="B34" i="1"/>
  <c r="O34" i="1" s="1"/>
  <c r="B33" i="1"/>
  <c r="H33" i="1" s="1"/>
  <c r="B32" i="1"/>
  <c r="B31" i="1"/>
  <c r="B30" i="1"/>
  <c r="O30" i="1" s="1"/>
  <c r="B29" i="1"/>
  <c r="K29" i="1" s="1"/>
  <c r="B28" i="1"/>
  <c r="P28" i="1" s="1"/>
  <c r="B27" i="1"/>
  <c r="B26" i="1"/>
  <c r="L26" i="1" s="1"/>
  <c r="B25" i="1"/>
  <c r="P25" i="1" s="1"/>
  <c r="B24" i="1"/>
  <c r="O24" i="1" s="1"/>
  <c r="B23" i="1"/>
  <c r="B22" i="1"/>
  <c r="H22" i="1" s="1"/>
  <c r="B21" i="1"/>
  <c r="G21" i="1" s="1"/>
  <c r="B20" i="1"/>
  <c r="L20" i="1" s="1"/>
  <c r="B19" i="1"/>
  <c r="L19" i="1" s="1"/>
  <c r="B18" i="1"/>
  <c r="L18" i="1" s="1"/>
  <c r="B17" i="1"/>
  <c r="H17" i="1" s="1"/>
  <c r="B16" i="1"/>
  <c r="B15" i="1"/>
  <c r="B14" i="1"/>
  <c r="S14" i="1" s="1"/>
  <c r="B13" i="1"/>
  <c r="G13" i="1" s="1"/>
  <c r="B12" i="1"/>
  <c r="K12" i="1" s="1"/>
  <c r="B11" i="1"/>
  <c r="H11" i="1" s="1"/>
  <c r="B10" i="1"/>
  <c r="P10" i="1" s="1"/>
  <c r="I10" i="18"/>
  <c r="B46" i="18" s="1"/>
  <c r="G21" i="24"/>
  <c r="V34" i="2"/>
  <c r="V33" i="2"/>
  <c r="V32" i="2"/>
  <c r="V31" i="2"/>
  <c r="V30" i="2"/>
  <c r="V29" i="2"/>
  <c r="V28" i="2"/>
  <c r="A28" i="2" s="1"/>
  <c r="V27" i="2"/>
  <c r="V26" i="2"/>
  <c r="V25" i="2"/>
  <c r="V24" i="2"/>
  <c r="V23" i="2"/>
  <c r="V22" i="2"/>
  <c r="V21" i="2"/>
  <c r="V20" i="2"/>
  <c r="A20" i="2" s="1"/>
  <c r="V19" i="2"/>
  <c r="V18" i="2"/>
  <c r="V17" i="2"/>
  <c r="V16" i="2"/>
  <c r="V15" i="2"/>
  <c r="V14" i="2"/>
  <c r="V13" i="2"/>
  <c r="V12" i="2"/>
  <c r="V11" i="2"/>
  <c r="V10" i="2"/>
  <c r="V9" i="2"/>
  <c r="V8" i="2"/>
  <c r="V7" i="2"/>
  <c r="V6" i="2"/>
  <c r="V5" i="2"/>
  <c r="I52" i="5"/>
  <c r="J52" i="5" s="1"/>
  <c r="I51" i="5"/>
  <c r="J51" i="5" s="1"/>
  <c r="I50" i="5"/>
  <c r="J50" i="5" s="1"/>
  <c r="I49" i="5"/>
  <c r="J49" i="5" s="1"/>
  <c r="I48" i="5"/>
  <c r="J48" i="5" s="1"/>
  <c r="I47" i="5"/>
  <c r="J47" i="5" s="1"/>
  <c r="I46" i="5"/>
  <c r="J46" i="5" s="1"/>
  <c r="I45" i="5"/>
  <c r="J45" i="5" s="1"/>
  <c r="I44" i="5"/>
  <c r="J44" i="5" s="1"/>
  <c r="I43" i="5"/>
  <c r="J43" i="5" s="1"/>
  <c r="I42" i="5"/>
  <c r="J42" i="5" s="1"/>
  <c r="I41" i="5"/>
  <c r="J41" i="5" s="1"/>
  <c r="I40" i="5"/>
  <c r="J40" i="5" s="1"/>
  <c r="I39" i="5"/>
  <c r="J39" i="5" s="1"/>
  <c r="I38" i="5"/>
  <c r="J38" i="5" s="1"/>
  <c r="I37" i="5"/>
  <c r="J37" i="5" s="1"/>
  <c r="I36" i="5"/>
  <c r="J36" i="5" s="1"/>
  <c r="I35" i="5"/>
  <c r="J35" i="5" s="1"/>
  <c r="I34" i="5"/>
  <c r="J34" i="5" s="1"/>
  <c r="I33" i="5"/>
  <c r="J33" i="5" s="1"/>
  <c r="I32" i="5"/>
  <c r="J32" i="5" s="1"/>
  <c r="I31" i="5"/>
  <c r="J31" i="5" s="1"/>
  <c r="I30" i="5"/>
  <c r="J30" i="5" s="1"/>
  <c r="I29" i="5"/>
  <c r="J29" i="5" s="1"/>
  <c r="I28" i="5"/>
  <c r="J28" i="5" s="1"/>
  <c r="I27" i="5"/>
  <c r="J27" i="5" s="1"/>
  <c r="I26" i="5"/>
  <c r="J26" i="5" s="1"/>
  <c r="I25" i="5"/>
  <c r="J25" i="5" s="1"/>
  <c r="I24" i="5"/>
  <c r="J24" i="5" s="1"/>
  <c r="I23" i="5"/>
  <c r="J23" i="5" s="1"/>
  <c r="I22" i="5"/>
  <c r="J22" i="5" s="1"/>
  <c r="I21" i="5"/>
  <c r="J21" i="5" s="1"/>
  <c r="I20" i="5"/>
  <c r="J20" i="5" s="1"/>
  <c r="I19" i="5"/>
  <c r="J19" i="5" s="1"/>
  <c r="I18" i="5"/>
  <c r="J18" i="5" s="1"/>
  <c r="I17" i="5"/>
  <c r="J17" i="5" s="1"/>
  <c r="I16" i="5"/>
  <c r="J16" i="5" s="1"/>
  <c r="J15" i="5"/>
  <c r="I14" i="5"/>
  <c r="J14" i="5" s="1"/>
  <c r="I13" i="5"/>
  <c r="J13" i="5" s="1"/>
  <c r="I12" i="5"/>
  <c r="J12" i="5" s="1"/>
  <c r="I11" i="5"/>
  <c r="I10" i="5"/>
  <c r="J10" i="5" s="1"/>
  <c r="I9" i="5"/>
  <c r="J9" i="5" s="1"/>
  <c r="I8" i="5"/>
  <c r="I7" i="5"/>
  <c r="J7" i="5" s="1"/>
  <c r="I6" i="5"/>
  <c r="J6" i="5" s="1"/>
  <c r="I5" i="5"/>
  <c r="J5" i="5" s="1"/>
  <c r="H143" i="4"/>
  <c r="I143" i="4" s="1"/>
  <c r="H142" i="4"/>
  <c r="I142" i="4" s="1"/>
  <c r="H141" i="4"/>
  <c r="I141" i="4" s="1"/>
  <c r="H140" i="4"/>
  <c r="I140" i="4"/>
  <c r="H139" i="4"/>
  <c r="I139" i="4" s="1"/>
  <c r="H138" i="4"/>
  <c r="I138" i="4" s="1"/>
  <c r="H137" i="4"/>
  <c r="I137" i="4" s="1"/>
  <c r="H136" i="4"/>
  <c r="I136" i="4" s="1"/>
  <c r="H135" i="4"/>
  <c r="I135" i="4" s="1"/>
  <c r="H134" i="4"/>
  <c r="I134" i="4" s="1"/>
  <c r="H133" i="4"/>
  <c r="I133" i="4" s="1"/>
  <c r="H132" i="4"/>
  <c r="I132" i="4" s="1"/>
  <c r="H131" i="4"/>
  <c r="I131" i="4" s="1"/>
  <c r="H130" i="4"/>
  <c r="I130" i="4" s="1"/>
  <c r="H129" i="4"/>
  <c r="I129" i="4" s="1"/>
  <c r="H128" i="4"/>
  <c r="I128" i="4" s="1"/>
  <c r="H127" i="4"/>
  <c r="I127" i="4" s="1"/>
  <c r="H126" i="4"/>
  <c r="I126" i="4" s="1"/>
  <c r="H125" i="4"/>
  <c r="I125" i="4" s="1"/>
  <c r="H124" i="4"/>
  <c r="I124" i="4" s="1"/>
  <c r="H123" i="4"/>
  <c r="I123" i="4" s="1"/>
  <c r="H122" i="4"/>
  <c r="I122" i="4" s="1"/>
  <c r="H121" i="4"/>
  <c r="I121" i="4" s="1"/>
  <c r="H120" i="4"/>
  <c r="I120" i="4" s="1"/>
  <c r="H119" i="4"/>
  <c r="I119" i="4" s="1"/>
  <c r="H118" i="4"/>
  <c r="I118" i="4" s="1"/>
  <c r="H117" i="4"/>
  <c r="I117" i="4" s="1"/>
  <c r="H116" i="4"/>
  <c r="I116" i="4" s="1"/>
  <c r="H115" i="4"/>
  <c r="I115" i="4" s="1"/>
  <c r="H114" i="4"/>
  <c r="I114" i="4" s="1"/>
  <c r="H113" i="4"/>
  <c r="I113" i="4" s="1"/>
  <c r="H112" i="4"/>
  <c r="I112" i="4" s="1"/>
  <c r="H111" i="4"/>
  <c r="I111" i="4" s="1"/>
  <c r="H110" i="4"/>
  <c r="I110" i="4" s="1"/>
  <c r="H109" i="4"/>
  <c r="I109" i="4" s="1"/>
  <c r="H108" i="4"/>
  <c r="I108" i="4" s="1"/>
  <c r="H107" i="4"/>
  <c r="I107" i="4" s="1"/>
  <c r="H106" i="4"/>
  <c r="I106" i="4" s="1"/>
  <c r="H105" i="4"/>
  <c r="I105" i="4" s="1"/>
  <c r="H104" i="4"/>
  <c r="I104" i="4" s="1"/>
  <c r="H103" i="4"/>
  <c r="I103" i="4" s="1"/>
  <c r="H102" i="4"/>
  <c r="I102" i="4" s="1"/>
  <c r="H101" i="4"/>
  <c r="I101" i="4" s="1"/>
  <c r="H100" i="4"/>
  <c r="I100" i="4" s="1"/>
  <c r="H99" i="4"/>
  <c r="I99" i="4" s="1"/>
  <c r="H98" i="4"/>
  <c r="I98" i="4" s="1"/>
  <c r="H97" i="4"/>
  <c r="I97" i="4" s="1"/>
  <c r="H49" i="4"/>
  <c r="I49" i="4" s="1"/>
  <c r="H48" i="4"/>
  <c r="I48" i="4" s="1"/>
  <c r="H47" i="4"/>
  <c r="I47" i="4" s="1"/>
  <c r="H46" i="4"/>
  <c r="I46" i="4" s="1"/>
  <c r="H45" i="4"/>
  <c r="I45" i="4" s="1"/>
  <c r="H44" i="4"/>
  <c r="I44" i="4" s="1"/>
  <c r="H43" i="4"/>
  <c r="I43" i="4" s="1"/>
  <c r="H42" i="4"/>
  <c r="I42" i="4" s="1"/>
  <c r="H41" i="4"/>
  <c r="I41" i="4" s="1"/>
  <c r="H40" i="4"/>
  <c r="I40" i="4" s="1"/>
  <c r="H39" i="4"/>
  <c r="I39" i="4" s="1"/>
  <c r="H38" i="4"/>
  <c r="I38" i="4" s="1"/>
  <c r="H37" i="4"/>
  <c r="I37" i="4" s="1"/>
  <c r="H36" i="4"/>
  <c r="I36" i="4" s="1"/>
  <c r="H35" i="4"/>
  <c r="I35" i="4" s="1"/>
  <c r="H34" i="4"/>
  <c r="I34" i="4" s="1"/>
  <c r="H33" i="4"/>
  <c r="I33" i="4" s="1"/>
  <c r="H32" i="4"/>
  <c r="I32" i="4" s="1"/>
  <c r="H31" i="4"/>
  <c r="I31" i="4" s="1"/>
  <c r="H30" i="4"/>
  <c r="I30" i="4" s="1"/>
  <c r="H29" i="4"/>
  <c r="I29" i="4" s="1"/>
  <c r="H28" i="4"/>
  <c r="I28" i="4" s="1"/>
  <c r="H27" i="4"/>
  <c r="I27" i="4" s="1"/>
  <c r="H26" i="4"/>
  <c r="I26" i="4" s="1"/>
  <c r="H25" i="4"/>
  <c r="I25" i="4" s="1"/>
  <c r="H24" i="4"/>
  <c r="I24" i="4" s="1"/>
  <c r="H23" i="4"/>
  <c r="I23" i="4" s="1"/>
  <c r="H22" i="4"/>
  <c r="I22" i="4" s="1"/>
  <c r="H21" i="4"/>
  <c r="I21" i="4" s="1"/>
  <c r="H20" i="4"/>
  <c r="I20" i="4" s="1"/>
  <c r="H19" i="4"/>
  <c r="I19" i="4" s="1"/>
  <c r="H18" i="4"/>
  <c r="I18" i="4" s="1"/>
  <c r="H17" i="4"/>
  <c r="I17" i="4" s="1"/>
  <c r="H16" i="4"/>
  <c r="I16" i="4" s="1"/>
  <c r="H15" i="4"/>
  <c r="I15" i="4" s="1"/>
  <c r="H14" i="4"/>
  <c r="I14" i="4" s="1"/>
  <c r="H13" i="4"/>
  <c r="I13" i="4" s="1"/>
  <c r="H12" i="4"/>
  <c r="I12" i="4" s="1"/>
  <c r="H11" i="4"/>
  <c r="I11" i="4" s="1"/>
  <c r="H10" i="4"/>
  <c r="I10" i="4" s="1"/>
  <c r="H9" i="4"/>
  <c r="I9" i="4" s="1"/>
  <c r="H8" i="4"/>
  <c r="I8" i="4" s="1"/>
  <c r="H7" i="4"/>
  <c r="I7" i="4" s="1"/>
  <c r="H6" i="4"/>
  <c r="I6" i="4" s="1"/>
  <c r="H5" i="4"/>
  <c r="I5" i="4" s="1"/>
  <c r="H4" i="4"/>
  <c r="I4" i="4" s="1"/>
  <c r="C32" i="18"/>
  <c r="C37" i="18" s="1"/>
  <c r="C10" i="1"/>
  <c r="L35" i="2"/>
  <c r="F26" i="18"/>
  <c r="C21" i="1"/>
  <c r="C22" i="1"/>
  <c r="C23" i="1"/>
  <c r="C24" i="1"/>
  <c r="C25" i="1"/>
  <c r="C26" i="1"/>
  <c r="C27" i="1"/>
  <c r="C28" i="1"/>
  <c r="C29" i="1"/>
  <c r="C11" i="1"/>
  <c r="C12" i="1"/>
  <c r="C13" i="1"/>
  <c r="C14" i="1"/>
  <c r="C15" i="1"/>
  <c r="C16" i="1"/>
  <c r="C17" i="1"/>
  <c r="C18" i="1"/>
  <c r="C20" i="1"/>
  <c r="C30" i="1"/>
  <c r="C31" i="1"/>
  <c r="C32" i="1"/>
  <c r="C33" i="1"/>
  <c r="C34" i="1"/>
  <c r="C35" i="1"/>
  <c r="C36" i="1"/>
  <c r="C37" i="1"/>
  <c r="C38" i="1"/>
  <c r="C25" i="18"/>
  <c r="C27" i="18" s="1"/>
  <c r="F103" i="20"/>
  <c r="E103" i="20"/>
  <c r="D103" i="20"/>
  <c r="R35" i="2"/>
  <c r="E35" i="18"/>
  <c r="Q35" i="2"/>
  <c r="O35" i="2"/>
  <c r="T20" i="2"/>
  <c r="T21" i="2"/>
  <c r="T22" i="2"/>
  <c r="T23" i="2"/>
  <c r="T24" i="2"/>
  <c r="T25" i="2"/>
  <c r="T26" i="2"/>
  <c r="T27" i="2"/>
  <c r="T28" i="2"/>
  <c r="T29" i="2"/>
  <c r="T30" i="2"/>
  <c r="T31" i="2"/>
  <c r="T32" i="2"/>
  <c r="D144" i="4"/>
  <c r="E144" i="4"/>
  <c r="E4" i="1"/>
  <c r="I4" i="1"/>
  <c r="M4" i="1"/>
  <c r="Q4" i="1"/>
  <c r="C8" i="1"/>
  <c r="C9" i="1"/>
  <c r="C19" i="1"/>
  <c r="C39" i="1"/>
  <c r="C40" i="1"/>
  <c r="C41" i="1"/>
  <c r="C42" i="1"/>
  <c r="C43" i="1"/>
  <c r="C44" i="1"/>
  <c r="C45" i="1"/>
  <c r="C46" i="1"/>
  <c r="C47" i="1"/>
  <c r="C48" i="1"/>
  <c r="C49" i="1"/>
  <c r="C50" i="1"/>
  <c r="C51" i="1"/>
  <c r="C52" i="1"/>
  <c r="C53" i="1"/>
  <c r="C54" i="1"/>
  <c r="C55" i="1"/>
  <c r="C56" i="1"/>
  <c r="T5" i="2"/>
  <c r="T6" i="2"/>
  <c r="T7" i="2"/>
  <c r="T8" i="2"/>
  <c r="T9" i="2"/>
  <c r="T10" i="2"/>
  <c r="T11" i="2"/>
  <c r="T12" i="2"/>
  <c r="T13" i="2"/>
  <c r="T14" i="2"/>
  <c r="T15" i="2"/>
  <c r="T16" i="2"/>
  <c r="T17" i="2"/>
  <c r="T18" i="2"/>
  <c r="T19" i="2"/>
  <c r="T33" i="2"/>
  <c r="T34" i="2"/>
  <c r="E30" i="18"/>
  <c r="B9" i="1"/>
  <c r="I4" i="5"/>
  <c r="H75" i="4"/>
  <c r="I75" i="4" s="1"/>
  <c r="H3" i="4"/>
  <c r="I3" i="4" s="1"/>
  <c r="E33" i="18"/>
  <c r="K56" i="1"/>
  <c r="G52" i="1"/>
  <c r="L56" i="1"/>
  <c r="G56" i="1"/>
  <c r="I3" i="5"/>
  <c r="J3" i="5" s="1"/>
  <c r="K28" i="1"/>
  <c r="G23" i="1"/>
  <c r="K55" i="1"/>
  <c r="H46" i="1"/>
  <c r="K38" i="1"/>
  <c r="K18" i="1"/>
  <c r="P30" i="1"/>
  <c r="G22" i="1"/>
  <c r="O22" i="1"/>
  <c r="T20" i="1"/>
  <c r="H28" i="1"/>
  <c r="P36" i="1"/>
  <c r="L34" i="1"/>
  <c r="P39" i="1"/>
  <c r="O55" i="1"/>
  <c r="H9" i="1"/>
  <c r="L9" i="1"/>
  <c r="P9" i="1"/>
  <c r="O9" i="1"/>
  <c r="K45" i="1"/>
  <c r="P49" i="1"/>
  <c r="L15" i="1"/>
  <c r="T15" i="1"/>
  <c r="H19" i="1"/>
  <c r="S19" i="1"/>
  <c r="P23" i="1"/>
  <c r="T23" i="1"/>
  <c r="L23" i="1"/>
  <c r="H23" i="1"/>
  <c r="S23" i="1"/>
  <c r="O23" i="1"/>
  <c r="K23" i="1"/>
  <c r="O35" i="1"/>
  <c r="L35" i="1"/>
  <c r="L39" i="1"/>
  <c r="H39" i="1"/>
  <c r="G39" i="1"/>
  <c r="G29" i="1"/>
  <c r="K9" i="1"/>
  <c r="T9" i="1"/>
  <c r="O12" i="1"/>
  <c r="S12" i="1"/>
  <c r="G12" i="1"/>
  <c r="H12" i="1"/>
  <c r="H15" i="1"/>
  <c r="O15" i="1"/>
  <c r="S15" i="1"/>
  <c r="G15" i="1"/>
  <c r="K32" i="1"/>
  <c r="P32" i="1"/>
  <c r="G32" i="1"/>
  <c r="K26" i="1"/>
  <c r="L29" i="1"/>
  <c r="P15" i="1"/>
  <c r="K15" i="1"/>
  <c r="J8" i="5"/>
  <c r="G48" i="1"/>
  <c r="H48" i="1"/>
  <c r="K48" i="1"/>
  <c r="L48" i="1"/>
  <c r="S51" i="1"/>
  <c r="S44" i="1"/>
  <c r="S9" i="1"/>
  <c r="G9" i="1"/>
  <c r="T48" i="1"/>
  <c r="O44" i="1"/>
  <c r="J11" i="5"/>
  <c r="H41" i="1"/>
  <c r="L14" i="1"/>
  <c r="O14" i="1"/>
  <c r="P14" i="1"/>
  <c r="G14" i="1"/>
  <c r="L38" i="1"/>
  <c r="H38" i="1"/>
  <c r="L55" i="1"/>
  <c r="T55" i="1"/>
  <c r="G55" i="1"/>
  <c r="G30" i="1"/>
  <c r="T30" i="1"/>
  <c r="K30" i="1"/>
  <c r="L46" i="1"/>
  <c r="T46" i="1"/>
  <c r="S46" i="1"/>
  <c r="A5" i="2"/>
  <c r="H5" i="2" s="1"/>
  <c r="P24" i="1"/>
  <c r="H24" i="1"/>
  <c r="K24" i="1"/>
  <c r="C4" i="1" l="1"/>
  <c r="G11" i="1"/>
  <c r="P12" i="1"/>
  <c r="K51" i="1"/>
  <c r="K10" i="1"/>
  <c r="K11" i="1"/>
  <c r="L11" i="1"/>
  <c r="A25" i="2"/>
  <c r="O51" i="1"/>
  <c r="D104" i="20"/>
  <c r="L51" i="1"/>
  <c r="L12" i="1"/>
  <c r="T26" i="1"/>
  <c r="T11" i="1"/>
  <c r="G28" i="1"/>
  <c r="G44" i="1"/>
  <c r="T12" i="1"/>
  <c r="H18" i="1"/>
  <c r="P18" i="1"/>
  <c r="S11" i="1"/>
  <c r="P11" i="1"/>
  <c r="O36" i="2"/>
  <c r="H26" i="1"/>
  <c r="L44" i="1"/>
  <c r="K42" i="1"/>
  <c r="P44" i="1"/>
  <c r="D44" i="1" s="1"/>
  <c r="O26" i="1"/>
  <c r="S50" i="1"/>
  <c r="P42" i="1"/>
  <c r="E32" i="18"/>
  <c r="E37" i="18" s="1"/>
  <c r="G37" i="1"/>
  <c r="T33" i="1"/>
  <c r="S53" i="1"/>
  <c r="A6" i="2"/>
  <c r="F6" i="2" s="1"/>
  <c r="A21" i="2"/>
  <c r="A24" i="2"/>
  <c r="T29" i="1"/>
  <c r="H25" i="1"/>
  <c r="L33" i="1"/>
  <c r="D33" i="1" s="1"/>
  <c r="O41" i="1"/>
  <c r="H37" i="1"/>
  <c r="S45" i="1"/>
  <c r="A27" i="2"/>
  <c r="G41" i="1"/>
  <c r="L41" i="1"/>
  <c r="O37" i="1"/>
  <c r="P29" i="1"/>
  <c r="O17" i="1"/>
  <c r="H49" i="1"/>
  <c r="K37" i="1"/>
  <c r="O21" i="1"/>
  <c r="G45" i="1"/>
  <c r="P33" i="1"/>
  <c r="K25" i="1"/>
  <c r="T25" i="1"/>
  <c r="P13" i="1"/>
  <c r="K13" i="1"/>
  <c r="O53" i="1"/>
  <c r="A14" i="2"/>
  <c r="F14" i="2" s="1"/>
  <c r="A18" i="2"/>
  <c r="F18" i="2" s="1"/>
  <c r="A22" i="2"/>
  <c r="A33" i="2"/>
  <c r="S41" i="1"/>
  <c r="T37" i="1"/>
  <c r="S49" i="1"/>
  <c r="T49" i="1"/>
  <c r="H29" i="1"/>
  <c r="O25" i="1"/>
  <c r="O45" i="1"/>
  <c r="O33" i="1"/>
  <c r="S25" i="1"/>
  <c r="G17" i="1"/>
  <c r="T53" i="1"/>
  <c r="S13" i="1"/>
  <c r="G53" i="1"/>
  <c r="K53" i="1"/>
  <c r="P41" i="1"/>
  <c r="S29" i="1"/>
  <c r="G49" i="1"/>
  <c r="L49" i="1"/>
  <c r="O29" i="1"/>
  <c r="P45" i="1"/>
  <c r="H45" i="1"/>
  <c r="K33" i="1"/>
  <c r="L25" i="1"/>
  <c r="H53" i="1"/>
  <c r="P53" i="1"/>
  <c r="D53" i="1" s="1"/>
  <c r="T13" i="1"/>
  <c r="P46" i="1"/>
  <c r="G46" i="1"/>
  <c r="H30" i="1"/>
  <c r="D30" i="1" s="1"/>
  <c r="L30" i="1"/>
  <c r="P38" i="1"/>
  <c r="T38" i="1"/>
  <c r="H14" i="1"/>
  <c r="D14" i="1" s="1"/>
  <c r="P26" i="1"/>
  <c r="D9" i="1"/>
  <c r="T10" i="1"/>
  <c r="G26" i="1"/>
  <c r="T18" i="1"/>
  <c r="L50" i="1"/>
  <c r="H42" i="1"/>
  <c r="S18" i="1"/>
  <c r="K22" i="1"/>
  <c r="G42" i="1"/>
  <c r="O42" i="1"/>
  <c r="A23" i="2"/>
  <c r="F23" i="2" s="1"/>
  <c r="A26" i="2"/>
  <c r="F26" i="2" s="1"/>
  <c r="O46" i="1"/>
  <c r="O38" i="1"/>
  <c r="K14" i="1"/>
  <c r="O10" i="1"/>
  <c r="H10" i="1"/>
  <c r="P22" i="1"/>
  <c r="S42" i="1"/>
  <c r="L42" i="1"/>
  <c r="O18" i="1"/>
  <c r="P50" i="1"/>
  <c r="G18" i="1"/>
  <c r="A13" i="2"/>
  <c r="O20" i="1"/>
  <c r="K20" i="1"/>
  <c r="G35" i="1"/>
  <c r="P35" i="1"/>
  <c r="T35" i="1"/>
  <c r="K35" i="1"/>
  <c r="H35" i="1"/>
  <c r="K39" i="1"/>
  <c r="T39" i="1"/>
  <c r="D39" i="1" s="1"/>
  <c r="S39" i="1"/>
  <c r="O39" i="1"/>
  <c r="P51" i="1"/>
  <c r="T51" i="1"/>
  <c r="H51" i="1"/>
  <c r="P55" i="1"/>
  <c r="H55" i="1"/>
  <c r="S55" i="1"/>
  <c r="A11" i="2"/>
  <c r="E11" i="2" s="1"/>
  <c r="L10" i="1"/>
  <c r="D10" i="1" s="1"/>
  <c r="S10" i="1"/>
  <c r="G10" i="1"/>
  <c r="L13" i="1"/>
  <c r="H13" i="1"/>
  <c r="O13" i="1"/>
  <c r="T17" i="1"/>
  <c r="S17" i="1"/>
  <c r="P17" i="1"/>
  <c r="D17" i="1" s="1"/>
  <c r="K17" i="1"/>
  <c r="L17" i="1"/>
  <c r="G24" i="1"/>
  <c r="L24" i="1"/>
  <c r="D24" i="1" s="1"/>
  <c r="T24" i="1"/>
  <c r="O28" i="1"/>
  <c r="T28" i="1"/>
  <c r="L28" i="1"/>
  <c r="L32" i="1"/>
  <c r="H32" i="1"/>
  <c r="T32" i="1"/>
  <c r="O32" i="1"/>
  <c r="K44" i="1"/>
  <c r="H44" i="1"/>
  <c r="P48" i="1"/>
  <c r="D48" i="1" s="1"/>
  <c r="O48" i="1"/>
  <c r="S48" i="1"/>
  <c r="P56" i="1"/>
  <c r="O56" i="1"/>
  <c r="T56" i="1"/>
  <c r="H56" i="1"/>
  <c r="S56" i="1"/>
  <c r="D49" i="1"/>
  <c r="D11" i="1"/>
  <c r="T14" i="1"/>
  <c r="T41" i="1"/>
  <c r="D41" i="1" s="1"/>
  <c r="L37" i="1"/>
  <c r="D37" i="1" s="1"/>
  <c r="L45" i="1"/>
  <c r="G25" i="1"/>
  <c r="K49" i="1"/>
  <c r="G33" i="1"/>
  <c r="L22" i="1"/>
  <c r="T22" i="1"/>
  <c r="O11" i="1"/>
  <c r="A32" i="2"/>
  <c r="F32" i="2" s="1"/>
  <c r="A19" i="2"/>
  <c r="H20" i="1"/>
  <c r="P20" i="1"/>
  <c r="G20" i="1"/>
  <c r="A17" i="2"/>
  <c r="E17" i="2" s="1"/>
  <c r="G50" i="1"/>
  <c r="A9" i="2"/>
  <c r="F9" i="2" s="1"/>
  <c r="D23" i="1"/>
  <c r="D46" i="1"/>
  <c r="D12" i="1"/>
  <c r="K50" i="1"/>
  <c r="O50" i="1"/>
  <c r="A12" i="2"/>
  <c r="F12" i="2" s="1"/>
  <c r="T50" i="1"/>
  <c r="A10" i="2"/>
  <c r="F10" i="2" s="1"/>
  <c r="A31" i="2"/>
  <c r="A34" i="2"/>
  <c r="F34" i="2" s="1"/>
  <c r="J4" i="5"/>
  <c r="I53" i="5"/>
  <c r="F33" i="2"/>
  <c r="F20" i="2"/>
  <c r="F27" i="2"/>
  <c r="F25" i="2"/>
  <c r="F28" i="2"/>
  <c r="F21" i="2"/>
  <c r="F24" i="2"/>
  <c r="F17" i="2"/>
  <c r="F19" i="2"/>
  <c r="A16" i="2"/>
  <c r="A15" i="2"/>
  <c r="K27" i="1"/>
  <c r="T27" i="1"/>
  <c r="O27" i="1"/>
  <c r="P27" i="1"/>
  <c r="G27" i="1"/>
  <c r="L27" i="1"/>
  <c r="S27" i="1"/>
  <c r="H27" i="1"/>
  <c r="T31" i="1"/>
  <c r="G31" i="1"/>
  <c r="K31" i="1"/>
  <c r="O31" i="1"/>
  <c r="L31" i="1"/>
  <c r="H31" i="1"/>
  <c r="P31" i="1"/>
  <c r="G43" i="1"/>
  <c r="K43" i="1"/>
  <c r="S43" i="1"/>
  <c r="T43" i="1"/>
  <c r="P43" i="1"/>
  <c r="H43" i="1"/>
  <c r="O43" i="1"/>
  <c r="L43" i="1"/>
  <c r="K47" i="1"/>
  <c r="G47" i="1"/>
  <c r="S47" i="1"/>
  <c r="P47" i="1"/>
  <c r="L47" i="1"/>
  <c r="T47" i="1"/>
  <c r="H47" i="1"/>
  <c r="O47" i="1"/>
  <c r="G54" i="1"/>
  <c r="H54" i="1"/>
  <c r="T54" i="1"/>
  <c r="S54" i="1"/>
  <c r="O54" i="1"/>
  <c r="K54" i="1"/>
  <c r="L54" i="1"/>
  <c r="P54" i="1"/>
  <c r="S16" i="1"/>
  <c r="K16" i="1"/>
  <c r="G16" i="1"/>
  <c r="O16" i="1"/>
  <c r="L16" i="1"/>
  <c r="H16" i="1"/>
  <c r="T16" i="1"/>
  <c r="P16" i="1"/>
  <c r="G36" i="1"/>
  <c r="H36" i="1"/>
  <c r="O36" i="1"/>
  <c r="L36" i="1"/>
  <c r="T36" i="1"/>
  <c r="K36" i="1"/>
  <c r="E27" i="2"/>
  <c r="E24" i="2"/>
  <c r="E20" i="2"/>
  <c r="E26" i="2"/>
  <c r="E32" i="2"/>
  <c r="E12" i="2"/>
  <c r="E28" i="2"/>
  <c r="H144" i="4"/>
  <c r="E21" i="2"/>
  <c r="E33" i="2"/>
  <c r="E13" i="2"/>
  <c r="F13" i="2"/>
  <c r="E31" i="2"/>
  <c r="F31" i="2"/>
  <c r="T21" i="1"/>
  <c r="S21" i="1"/>
  <c r="H21" i="1"/>
  <c r="L21" i="1"/>
  <c r="P21" i="1"/>
  <c r="K21" i="1"/>
  <c r="P40" i="1"/>
  <c r="K40" i="1"/>
  <c r="H40" i="1"/>
  <c r="O40" i="1"/>
  <c r="S40" i="1"/>
  <c r="G40" i="1"/>
  <c r="T40" i="1"/>
  <c r="E19" i="2"/>
  <c r="E18" i="2"/>
  <c r="F5" i="2"/>
  <c r="G5" i="2"/>
  <c r="E5" i="2"/>
  <c r="B8" i="1"/>
  <c r="I5" i="2"/>
  <c r="L40" i="1"/>
  <c r="F22" i="2"/>
  <c r="D26" i="1"/>
  <c r="E22" i="2"/>
  <c r="E25" i="2"/>
  <c r="D15" i="1"/>
  <c r="P19" i="1"/>
  <c r="G19" i="1"/>
  <c r="A7" i="2"/>
  <c r="A8" i="2"/>
  <c r="L52" i="1"/>
  <c r="K52" i="1"/>
  <c r="H52" i="1"/>
  <c r="O52" i="1"/>
  <c r="P52" i="1"/>
  <c r="T52" i="1"/>
  <c r="D42" i="1"/>
  <c r="A29" i="2"/>
  <c r="A30" i="2"/>
  <c r="T19" i="1"/>
  <c r="O19" i="1"/>
  <c r="K19" i="1"/>
  <c r="K34" i="1"/>
  <c r="H34" i="1"/>
  <c r="T34" i="1"/>
  <c r="P34" i="1"/>
  <c r="G34" i="1"/>
  <c r="E23" i="2" l="1"/>
  <c r="E6" i="2"/>
  <c r="D38" i="1"/>
  <c r="D18" i="1"/>
  <c r="D45" i="1"/>
  <c r="D29" i="1"/>
  <c r="D25" i="1"/>
  <c r="E10" i="2"/>
  <c r="D50" i="1"/>
  <c r="D22" i="1"/>
  <c r="D28" i="1"/>
  <c r="D13" i="1"/>
  <c r="E14" i="2"/>
  <c r="F11" i="2"/>
  <c r="K94" i="4"/>
  <c r="E34" i="2"/>
  <c r="D55" i="1"/>
  <c r="D51" i="1"/>
  <c r="J14" i="4"/>
  <c r="J24" i="6"/>
  <c r="L97" i="20"/>
  <c r="M82" i="20"/>
  <c r="M36" i="5"/>
  <c r="G16" i="8"/>
  <c r="D35" i="1"/>
  <c r="L100" i="20"/>
  <c r="K41" i="4"/>
  <c r="K108" i="4"/>
  <c r="L18" i="5"/>
  <c r="L72" i="20"/>
  <c r="L67" i="20"/>
  <c r="J116" i="4"/>
  <c r="K34" i="4"/>
  <c r="K96" i="4"/>
  <c r="M23" i="20"/>
  <c r="K31" i="4"/>
  <c r="J90" i="4"/>
  <c r="J18" i="6"/>
  <c r="L77" i="20"/>
  <c r="J119" i="4"/>
  <c r="F5" i="8"/>
  <c r="E9" i="2"/>
  <c r="J114" i="4"/>
  <c r="D32" i="1"/>
  <c r="J132" i="4"/>
  <c r="J52" i="4"/>
  <c r="M31" i="20"/>
  <c r="L36" i="5"/>
  <c r="L32" i="20"/>
  <c r="J37" i="4"/>
  <c r="K133" i="4"/>
  <c r="D34" i="1"/>
  <c r="I19" i="6"/>
  <c r="F17" i="8"/>
  <c r="L23" i="20"/>
  <c r="H23" i="20" s="1"/>
  <c r="J39" i="4"/>
  <c r="M23" i="5"/>
  <c r="F6" i="8"/>
  <c r="M11" i="5"/>
  <c r="L31" i="5"/>
  <c r="M9" i="5"/>
  <c r="M5" i="5"/>
  <c r="J14" i="6"/>
  <c r="D56" i="1"/>
  <c r="D20" i="1"/>
  <c r="K139" i="4"/>
  <c r="I12" i="6"/>
  <c r="F34" i="8"/>
  <c r="L3" i="5"/>
  <c r="J63" i="4"/>
  <c r="F41" i="8"/>
  <c r="J45" i="6"/>
  <c r="L95" i="20"/>
  <c r="I14" i="6"/>
  <c r="K141" i="4"/>
  <c r="M50" i="5"/>
  <c r="M44" i="20"/>
  <c r="K57" i="4"/>
  <c r="F3" i="8"/>
  <c r="L99" i="20"/>
  <c r="J94" i="4"/>
  <c r="L38" i="5"/>
  <c r="J101" i="4"/>
  <c r="D47" i="1"/>
  <c r="D31" i="1"/>
  <c r="D19" i="1"/>
  <c r="J65" i="4"/>
  <c r="L55" i="20"/>
  <c r="K112" i="4"/>
  <c r="G37" i="8"/>
  <c r="G7" i="8"/>
  <c r="M40" i="5"/>
  <c r="J120" i="4"/>
  <c r="J4" i="6"/>
  <c r="M22" i="5"/>
  <c r="L12" i="20"/>
  <c r="F37" i="8"/>
  <c r="L29" i="20"/>
  <c r="I41" i="6"/>
  <c r="L12" i="5"/>
  <c r="M7" i="5"/>
  <c r="K130" i="4"/>
  <c r="K92" i="4"/>
  <c r="I5" i="6"/>
  <c r="M46" i="20"/>
  <c r="M33" i="5"/>
  <c r="M71" i="20"/>
  <c r="K79" i="4"/>
  <c r="J73" i="4"/>
  <c r="K9" i="4"/>
  <c r="M35" i="20"/>
  <c r="J25" i="6"/>
  <c r="L8" i="20"/>
  <c r="F35" i="8"/>
  <c r="J141" i="4"/>
  <c r="J40" i="4"/>
  <c r="M28" i="20"/>
  <c r="K106" i="4"/>
  <c r="M18" i="5"/>
  <c r="I25" i="6"/>
  <c r="E25" i="6" s="1"/>
  <c r="K138" i="4"/>
  <c r="I8" i="6"/>
  <c r="M96" i="20"/>
  <c r="K37" i="4"/>
  <c r="G5" i="8"/>
  <c r="J48" i="4"/>
  <c r="K6" i="4"/>
  <c r="J41" i="4"/>
  <c r="L11" i="20"/>
  <c r="K72" i="4"/>
  <c r="I44" i="6"/>
  <c r="J113" i="4"/>
  <c r="K66" i="4"/>
  <c r="M45" i="20"/>
  <c r="L32" i="5"/>
  <c r="M75" i="20"/>
  <c r="M102" i="20"/>
  <c r="M72" i="20"/>
  <c r="H72" i="20" s="1"/>
  <c r="I2" i="6"/>
  <c r="K123" i="4"/>
  <c r="L39" i="5"/>
  <c r="F12" i="8"/>
  <c r="J15" i="6"/>
  <c r="J11" i="4"/>
  <c r="J110" i="4"/>
  <c r="K128" i="4"/>
  <c r="M38" i="20"/>
  <c r="G38" i="20" s="1"/>
  <c r="K122" i="4"/>
  <c r="I27" i="6"/>
  <c r="M7" i="20"/>
  <c r="M13" i="20"/>
  <c r="I28" i="6"/>
  <c r="L38" i="20"/>
  <c r="M53" i="20"/>
  <c r="J16" i="6"/>
  <c r="L42" i="5"/>
  <c r="J16" i="4"/>
  <c r="G18" i="8"/>
  <c r="J61" i="4"/>
  <c r="L56" i="20"/>
  <c r="L101" i="20"/>
  <c r="L91" i="20"/>
  <c r="G91" i="20" s="1"/>
  <c r="K61" i="4"/>
  <c r="M30" i="20"/>
  <c r="J77" i="4"/>
  <c r="J79" i="4"/>
  <c r="G26" i="8"/>
  <c r="K127" i="4"/>
  <c r="K124" i="4"/>
  <c r="M61" i="20"/>
  <c r="J43" i="4"/>
  <c r="J96" i="4"/>
  <c r="K88" i="4"/>
  <c r="M16" i="5"/>
  <c r="J31" i="4"/>
  <c r="L27" i="20"/>
  <c r="M42" i="20"/>
  <c r="G23" i="8"/>
  <c r="K86" i="4"/>
  <c r="M22" i="20"/>
  <c r="L24" i="5"/>
  <c r="M31" i="5"/>
  <c r="F30" i="2"/>
  <c r="E30" i="2"/>
  <c r="M91" i="20"/>
  <c r="J38" i="4"/>
  <c r="J56" i="4"/>
  <c r="L22" i="5"/>
  <c r="I30" i="6"/>
  <c r="G29" i="8"/>
  <c r="I21" i="6"/>
  <c r="J89" i="4"/>
  <c r="J12" i="6"/>
  <c r="J137" i="4"/>
  <c r="J84" i="4"/>
  <c r="F20" i="8"/>
  <c r="M25" i="20"/>
  <c r="M34" i="5"/>
  <c r="I38" i="6"/>
  <c r="K39" i="4"/>
  <c r="K18" i="4"/>
  <c r="J134" i="4"/>
  <c r="D40" i="1"/>
  <c r="L31" i="20"/>
  <c r="J135" i="4"/>
  <c r="D54" i="1"/>
  <c r="D43" i="1"/>
  <c r="L48" i="5"/>
  <c r="M29" i="20"/>
  <c r="K45" i="4"/>
  <c r="M36" i="20"/>
  <c r="I15" i="6"/>
  <c r="L47" i="5"/>
  <c r="J122" i="4"/>
  <c r="J124" i="4"/>
  <c r="F32" i="8"/>
  <c r="L60" i="20"/>
  <c r="J69" i="4"/>
  <c r="K54" i="4"/>
  <c r="M32" i="5"/>
  <c r="K105" i="4"/>
  <c r="K119" i="4"/>
  <c r="L35" i="5"/>
  <c r="M32" i="20"/>
  <c r="L27" i="5"/>
  <c r="I42" i="6"/>
  <c r="K118" i="4"/>
  <c r="G20" i="8"/>
  <c r="J15" i="4"/>
  <c r="L57" i="20"/>
  <c r="K110" i="4"/>
  <c r="M17" i="5"/>
  <c r="K17" i="4"/>
  <c r="K121" i="4"/>
  <c r="J105" i="4"/>
  <c r="K65" i="4"/>
  <c r="K75" i="4"/>
  <c r="J131" i="4"/>
  <c r="F11" i="8"/>
  <c r="G24" i="8"/>
  <c r="M10" i="20"/>
  <c r="L61" i="20"/>
  <c r="L41" i="20"/>
  <c r="M48" i="5"/>
  <c r="L51" i="5"/>
  <c r="K58" i="4"/>
  <c r="F39" i="8"/>
  <c r="G2" i="8"/>
  <c r="G14" i="8"/>
  <c r="M94" i="20"/>
  <c r="J5" i="6"/>
  <c r="M57" i="20"/>
  <c r="M45" i="5"/>
  <c r="L51" i="20"/>
  <c r="L21" i="5"/>
  <c r="K135" i="4"/>
  <c r="J142" i="4"/>
  <c r="M17" i="20"/>
  <c r="K21" i="4"/>
  <c r="L29" i="5"/>
  <c r="M60" i="20"/>
  <c r="L70" i="20"/>
  <c r="L66" i="20"/>
  <c r="J36" i="4"/>
  <c r="J91" i="4"/>
  <c r="M12" i="20"/>
  <c r="J107" i="4"/>
  <c r="M43" i="5"/>
  <c r="J143" i="4"/>
  <c r="L75" i="20"/>
  <c r="L15" i="20"/>
  <c r="M63" i="20"/>
  <c r="K11" i="4"/>
  <c r="G17" i="8"/>
  <c r="J75" i="4"/>
  <c r="K14" i="4"/>
  <c r="M89" i="20"/>
  <c r="I51" i="6"/>
  <c r="J30" i="6"/>
  <c r="M16" i="20"/>
  <c r="M88" i="20"/>
  <c r="G27" i="8"/>
  <c r="I40" i="6"/>
  <c r="J22" i="6"/>
  <c r="M95" i="20"/>
  <c r="L13" i="20"/>
  <c r="L88" i="20"/>
  <c r="J82" i="4"/>
  <c r="I43" i="6"/>
  <c r="M19" i="20"/>
  <c r="M28" i="5"/>
  <c r="L46" i="5"/>
  <c r="I17" i="6"/>
  <c r="M43" i="20"/>
  <c r="J126" i="4"/>
  <c r="M25" i="5"/>
  <c r="M19" i="5"/>
  <c r="L52" i="5"/>
  <c r="K142" i="4"/>
  <c r="L37" i="5"/>
  <c r="K84" i="4"/>
  <c r="J115" i="4"/>
  <c r="L16" i="20"/>
  <c r="K74" i="4"/>
  <c r="I22" i="6"/>
  <c r="L62" i="20"/>
  <c r="K89" i="4"/>
  <c r="F22" i="8"/>
  <c r="F38" i="8"/>
  <c r="F10" i="8"/>
  <c r="J34" i="4"/>
  <c r="K25" i="4"/>
  <c r="J27" i="6"/>
  <c r="M99" i="20"/>
  <c r="I29" i="6"/>
  <c r="M4" i="20"/>
  <c r="K97" i="4"/>
  <c r="L34" i="5"/>
  <c r="L94" i="20"/>
  <c r="J58" i="4"/>
  <c r="J18" i="4"/>
  <c r="J83" i="4"/>
  <c r="K98" i="4"/>
  <c r="K136" i="4"/>
  <c r="J103" i="4"/>
  <c r="K43" i="4"/>
  <c r="M78" i="20"/>
  <c r="K16" i="4"/>
  <c r="L5" i="20"/>
  <c r="M46" i="5"/>
  <c r="M90" i="20"/>
  <c r="J11" i="6"/>
  <c r="G9" i="8"/>
  <c r="J123" i="4"/>
  <c r="J128" i="4"/>
  <c r="M37" i="5"/>
  <c r="L7" i="20"/>
  <c r="J62" i="4"/>
  <c r="G15" i="8"/>
  <c r="M76" i="20"/>
  <c r="K99" i="4"/>
  <c r="F26" i="8"/>
  <c r="D26" i="8" s="1"/>
  <c r="M74" i="20"/>
  <c r="K64" i="4"/>
  <c r="M27" i="5"/>
  <c r="J10" i="4"/>
  <c r="M97" i="20"/>
  <c r="J87" i="4"/>
  <c r="M70" i="20"/>
  <c r="F14" i="8"/>
  <c r="K33" i="4"/>
  <c r="M5" i="20"/>
  <c r="J48" i="6"/>
  <c r="I9" i="6"/>
  <c r="K116" i="4"/>
  <c r="J50" i="4"/>
  <c r="J118" i="4"/>
  <c r="L54" i="20"/>
  <c r="J46" i="6"/>
  <c r="L34" i="20"/>
  <c r="M15" i="20"/>
  <c r="L82" i="20"/>
  <c r="M29" i="5"/>
  <c r="M56" i="20"/>
  <c r="L52" i="20"/>
  <c r="K3" i="4"/>
  <c r="L25" i="20"/>
  <c r="G35" i="8"/>
  <c r="L24" i="20"/>
  <c r="L89" i="20"/>
  <c r="J34" i="6"/>
  <c r="K132" i="4"/>
  <c r="K134" i="4"/>
  <c r="K87" i="4"/>
  <c r="L23" i="5"/>
  <c r="M59" i="20"/>
  <c r="M49" i="20"/>
  <c r="L68" i="20"/>
  <c r="F23" i="8"/>
  <c r="D23" i="8" s="1"/>
  <c r="K26" i="4"/>
  <c r="L10" i="20"/>
  <c r="M6" i="5"/>
  <c r="J20" i="6"/>
  <c r="L9" i="20"/>
  <c r="I34" i="6"/>
  <c r="M92" i="20"/>
  <c r="J129" i="4"/>
  <c r="J8" i="6"/>
  <c r="I18" i="6"/>
  <c r="E18" i="6" s="1"/>
  <c r="K67" i="4"/>
  <c r="L9" i="5"/>
  <c r="L8" i="1"/>
  <c r="L5" i="1" s="1"/>
  <c r="S8" i="1"/>
  <c r="G8" i="1"/>
  <c r="O8" i="1"/>
  <c r="K8" i="1"/>
  <c r="T8" i="1"/>
  <c r="T5" i="1" s="1"/>
  <c r="P8" i="1"/>
  <c r="P5" i="1" s="1"/>
  <c r="H8" i="1"/>
  <c r="K12" i="4"/>
  <c r="L37" i="20"/>
  <c r="I45" i="6"/>
  <c r="L63" i="20"/>
  <c r="G3" i="8"/>
  <c r="J136" i="4"/>
  <c r="M80" i="20"/>
  <c r="L8" i="5"/>
  <c r="K85" i="4"/>
  <c r="J55" i="4"/>
  <c r="J35" i="6"/>
  <c r="F2" i="8"/>
  <c r="D2" i="8" s="1"/>
  <c r="I31" i="6"/>
  <c r="K8" i="4"/>
  <c r="F31" i="8"/>
  <c r="K35" i="4"/>
  <c r="L26" i="5"/>
  <c r="J43" i="6"/>
  <c r="F33" i="8"/>
  <c r="G6" i="8"/>
  <c r="D6" i="8" s="1"/>
  <c r="I50" i="6"/>
  <c r="K30" i="4"/>
  <c r="L59" i="20"/>
  <c r="L10" i="5"/>
  <c r="J68" i="4"/>
  <c r="I35" i="6"/>
  <c r="L84" i="20"/>
  <c r="M12" i="5"/>
  <c r="M68" i="20"/>
  <c r="M3" i="5"/>
  <c r="K95" i="4"/>
  <c r="L41" i="5"/>
  <c r="K44" i="4"/>
  <c r="J36" i="6"/>
  <c r="J38" i="6"/>
  <c r="M6" i="20"/>
  <c r="J24" i="4"/>
  <c r="J51" i="4"/>
  <c r="M93" i="20"/>
  <c r="L16" i="5"/>
  <c r="L28" i="5"/>
  <c r="L47" i="20"/>
  <c r="D27" i="1"/>
  <c r="E15" i="2"/>
  <c r="F15" i="2"/>
  <c r="D5" i="8"/>
  <c r="L65" i="20"/>
  <c r="M49" i="5"/>
  <c r="M34" i="20"/>
  <c r="L64" i="20"/>
  <c r="J133" i="4"/>
  <c r="L43" i="20"/>
  <c r="I13" i="6"/>
  <c r="J127" i="4"/>
  <c r="M86" i="20"/>
  <c r="L73" i="20"/>
  <c r="J31" i="6"/>
  <c r="L46" i="20"/>
  <c r="G30" i="8"/>
  <c r="J86" i="4"/>
  <c r="K50" i="4"/>
  <c r="M81" i="20"/>
  <c r="J99" i="4"/>
  <c r="J109" i="4"/>
  <c r="L49" i="5"/>
  <c r="M8" i="5"/>
  <c r="F9" i="8"/>
  <c r="M37" i="20"/>
  <c r="L7" i="5"/>
  <c r="K48" i="4"/>
  <c r="J22" i="4"/>
  <c r="L11" i="5"/>
  <c r="K109" i="4"/>
  <c r="K81" i="4"/>
  <c r="J39" i="6"/>
  <c r="I6" i="6"/>
  <c r="J139" i="4"/>
  <c r="I4" i="6"/>
  <c r="E4" i="6" s="1"/>
  <c r="J5" i="4"/>
  <c r="J27" i="4"/>
  <c r="J44" i="4"/>
  <c r="G34" i="8"/>
  <c r="D34" i="8" s="1"/>
  <c r="M39" i="20"/>
  <c r="I48" i="6"/>
  <c r="I24" i="6"/>
  <c r="E24" i="6" s="1"/>
  <c r="J13" i="4"/>
  <c r="M21" i="5"/>
  <c r="M39" i="5"/>
  <c r="K69" i="4"/>
  <c r="M54" i="20"/>
  <c r="G12" i="8"/>
  <c r="D12" i="8" s="1"/>
  <c r="F8" i="8"/>
  <c r="J49" i="4"/>
  <c r="L87" i="20"/>
  <c r="M26" i="5"/>
  <c r="L14" i="20"/>
  <c r="F28" i="8"/>
  <c r="K114" i="4"/>
  <c r="L45" i="20"/>
  <c r="L25" i="5"/>
  <c r="M40" i="20"/>
  <c r="M51" i="20"/>
  <c r="J117" i="4"/>
  <c r="I32" i="6"/>
  <c r="J37" i="6"/>
  <c r="E29" i="2"/>
  <c r="F29" i="2"/>
  <c r="F8" i="2"/>
  <c r="E8" i="2"/>
  <c r="D52" i="1"/>
  <c r="D7" i="1" s="1"/>
  <c r="E7" i="2"/>
  <c r="F7" i="2"/>
  <c r="I10" i="6"/>
  <c r="J8" i="4"/>
  <c r="M79" i="20"/>
  <c r="J26" i="4"/>
  <c r="J112" i="4"/>
  <c r="K40" i="4"/>
  <c r="J111" i="4"/>
  <c r="M8" i="20"/>
  <c r="L18" i="20"/>
  <c r="K125" i="4"/>
  <c r="M44" i="5"/>
  <c r="J42" i="6"/>
  <c r="J21" i="6"/>
  <c r="I20" i="6"/>
  <c r="M87" i="20"/>
  <c r="M67" i="20"/>
  <c r="K13" i="4"/>
  <c r="K140" i="4"/>
  <c r="M11" i="20"/>
  <c r="M41" i="5"/>
  <c r="L86" i="20"/>
  <c r="L69" i="20"/>
  <c r="K120" i="4"/>
  <c r="J98" i="4"/>
  <c r="J3" i="6"/>
  <c r="L93" i="20"/>
  <c r="F16" i="8"/>
  <c r="D16" i="8" s="1"/>
  <c r="K7" i="4"/>
  <c r="M47" i="20"/>
  <c r="L36" i="20"/>
  <c r="L4" i="20"/>
  <c r="K78" i="4"/>
  <c r="K4" i="4"/>
  <c r="K60" i="4"/>
  <c r="J80" i="4"/>
  <c r="J44" i="6"/>
  <c r="K42" i="4"/>
  <c r="M69" i="20"/>
  <c r="J104" i="4"/>
  <c r="I46" i="6"/>
  <c r="E46" i="6" s="1"/>
  <c r="L50" i="5"/>
  <c r="F19" i="8"/>
  <c r="J25" i="4"/>
  <c r="L49" i="20"/>
  <c r="J97" i="4"/>
  <c r="K70" i="4"/>
  <c r="J71" i="4"/>
  <c r="M9" i="20"/>
  <c r="L90" i="20"/>
  <c r="K19" i="4"/>
  <c r="J140" i="4"/>
  <c r="J85" i="4"/>
  <c r="G36" i="8"/>
  <c r="F7" i="8"/>
  <c r="J106" i="4"/>
  <c r="K104" i="4"/>
  <c r="M4" i="5"/>
  <c r="G28" i="8"/>
  <c r="K20" i="4"/>
  <c r="M27" i="20"/>
  <c r="J9" i="4"/>
  <c r="J2" i="6"/>
  <c r="M38" i="5"/>
  <c r="J12" i="4"/>
  <c r="L13" i="5"/>
  <c r="K71" i="4"/>
  <c r="J100" i="4"/>
  <c r="L17" i="20"/>
  <c r="M101" i="20"/>
  <c r="J95" i="4"/>
  <c r="M24" i="20"/>
  <c r="J42" i="4"/>
  <c r="G40" i="8"/>
  <c r="J121" i="4"/>
  <c r="I23" i="6"/>
  <c r="K47" i="4"/>
  <c r="M50" i="20"/>
  <c r="K113" i="4"/>
  <c r="L78" i="20"/>
  <c r="K22" i="4"/>
  <c r="M41" i="20"/>
  <c r="L44" i="20"/>
  <c r="I39" i="6"/>
  <c r="E39" i="6" s="1"/>
  <c r="L102" i="20"/>
  <c r="J10" i="6"/>
  <c r="K56" i="4"/>
  <c r="M13" i="5"/>
  <c r="M65" i="20"/>
  <c r="F13" i="8"/>
  <c r="J57" i="4"/>
  <c r="L74" i="20"/>
  <c r="K36" i="4"/>
  <c r="L96" i="20"/>
  <c r="M15" i="5"/>
  <c r="K76" i="4"/>
  <c r="M98" i="20"/>
  <c r="K126" i="4"/>
  <c r="J72" i="4"/>
  <c r="J13" i="6"/>
  <c r="J76" i="4"/>
  <c r="J138" i="4"/>
  <c r="L15" i="5"/>
  <c r="J3" i="4"/>
  <c r="J30" i="4"/>
  <c r="M24" i="5"/>
  <c r="L20" i="20"/>
  <c r="L43" i="5"/>
  <c r="J47" i="6"/>
  <c r="K63" i="4"/>
  <c r="J74" i="4"/>
  <c r="J64" i="4"/>
  <c r="K82" i="4"/>
  <c r="J29" i="6"/>
  <c r="J20" i="4"/>
  <c r="K55" i="4"/>
  <c r="K28" i="4"/>
  <c r="K10" i="4"/>
  <c r="L30" i="20"/>
  <c r="M14" i="5"/>
  <c r="K32" i="4"/>
  <c r="F27" i="8"/>
  <c r="K49" i="4"/>
  <c r="L42" i="20"/>
  <c r="J53" i="4"/>
  <c r="G4" i="8"/>
  <c r="J41" i="6"/>
  <c r="J32" i="4"/>
  <c r="J66" i="4"/>
  <c r="I3" i="6"/>
  <c r="E3" i="6" s="1"/>
  <c r="K90" i="4"/>
  <c r="J26" i="6"/>
  <c r="J40" i="6"/>
  <c r="M55" i="20"/>
  <c r="L14" i="5"/>
  <c r="J102" i="4"/>
  <c r="K38" i="4"/>
  <c r="M66" i="20"/>
  <c r="J33" i="4"/>
  <c r="J45" i="4"/>
  <c r="L81" i="20"/>
  <c r="J78" i="4"/>
  <c r="L80" i="20"/>
  <c r="M64" i="20"/>
  <c r="L26" i="20"/>
  <c r="L45" i="5"/>
  <c r="G38" i="8"/>
  <c r="L76" i="20"/>
  <c r="K27" i="4"/>
  <c r="K137" i="4"/>
  <c r="M51" i="5"/>
  <c r="J59" i="4"/>
  <c r="K53" i="4"/>
  <c r="J19" i="6"/>
  <c r="M73" i="20"/>
  <c r="K62" i="4"/>
  <c r="K68" i="4"/>
  <c r="L58" i="20"/>
  <c r="L48" i="20"/>
  <c r="L5" i="5"/>
  <c r="F24" i="8"/>
  <c r="D24" i="8" s="1"/>
  <c r="L39" i="20"/>
  <c r="K83" i="4"/>
  <c r="K100" i="4"/>
  <c r="F18" i="8"/>
  <c r="D18" i="8" s="1"/>
  <c r="J32" i="6"/>
  <c r="M33" i="20"/>
  <c r="F36" i="8"/>
  <c r="M21" i="20"/>
  <c r="J35" i="4"/>
  <c r="J9" i="6"/>
  <c r="J33" i="6"/>
  <c r="J46" i="4"/>
  <c r="M100" i="20"/>
  <c r="G100" i="20" s="1"/>
  <c r="K91" i="4"/>
  <c r="G33" i="8"/>
  <c r="G22" i="8"/>
  <c r="L92" i="20"/>
  <c r="K102" i="4"/>
  <c r="I16" i="6"/>
  <c r="L33" i="20"/>
  <c r="I47" i="6"/>
  <c r="J50" i="6"/>
  <c r="M42" i="5"/>
  <c r="J88" i="4"/>
  <c r="M18" i="20"/>
  <c r="L22" i="20"/>
  <c r="K77" i="4"/>
  <c r="G39" i="8"/>
  <c r="L21" i="20"/>
  <c r="L28" i="20"/>
  <c r="K93" i="4"/>
  <c r="K111" i="4"/>
  <c r="L20" i="5"/>
  <c r="M58" i="20"/>
  <c r="M14" i="20"/>
  <c r="J108" i="4"/>
  <c r="M30" i="5"/>
  <c r="L30" i="5"/>
  <c r="F21" i="8"/>
  <c r="J28" i="6"/>
  <c r="M20" i="20"/>
  <c r="J7" i="4"/>
  <c r="M52" i="20"/>
  <c r="L40" i="5"/>
  <c r="J51" i="6"/>
  <c r="K117" i="4"/>
  <c r="K115" i="4"/>
  <c r="I33" i="6"/>
  <c r="G25" i="8"/>
  <c r="I36" i="6"/>
  <c r="E36" i="6" s="1"/>
  <c r="M83" i="20"/>
  <c r="J29" i="4"/>
  <c r="I26" i="6"/>
  <c r="K23" i="4"/>
  <c r="J54" i="4"/>
  <c r="L85" i="20"/>
  <c r="L53" i="20"/>
  <c r="M20" i="5"/>
  <c r="K80" i="4"/>
  <c r="L4" i="5"/>
  <c r="M35" i="5"/>
  <c r="F29" i="8"/>
  <c r="D29" i="8" s="1"/>
  <c r="G31" i="8"/>
  <c r="J23" i="4"/>
  <c r="J6" i="4"/>
  <c r="L71" i="20"/>
  <c r="K52" i="4"/>
  <c r="I49" i="6"/>
  <c r="J23" i="6"/>
  <c r="M10" i="5"/>
  <c r="J19" i="4"/>
  <c r="G21" i="8"/>
  <c r="L17" i="5"/>
  <c r="L79" i="20"/>
  <c r="F40" i="8"/>
  <c r="L33" i="5"/>
  <c r="K5" i="4"/>
  <c r="L6" i="20"/>
  <c r="G8" i="8"/>
  <c r="J92" i="4"/>
  <c r="G13" i="8"/>
  <c r="J28" i="4"/>
  <c r="K73" i="4"/>
  <c r="K101" i="4"/>
  <c r="J93" i="4"/>
  <c r="L3" i="20"/>
  <c r="K59" i="4"/>
  <c r="K51" i="4"/>
  <c r="M3" i="20"/>
  <c r="K129" i="4"/>
  <c r="J47" i="4"/>
  <c r="J130" i="4"/>
  <c r="J60" i="4"/>
  <c r="K131" i="4"/>
  <c r="I37" i="6"/>
  <c r="L40" i="20"/>
  <c r="M52" i="5"/>
  <c r="J21" i="4"/>
  <c r="J7" i="6"/>
  <c r="G10" i="8"/>
  <c r="J81" i="4"/>
  <c r="K103" i="4"/>
  <c r="K24" i="4"/>
  <c r="M48" i="20"/>
  <c r="M84" i="20"/>
  <c r="J125" i="4"/>
  <c r="G32" i="8"/>
  <c r="K29" i="4"/>
  <c r="F30" i="8"/>
  <c r="I11" i="6"/>
  <c r="E11" i="6" s="1"/>
  <c r="F25" i="8"/>
  <c r="G11" i="8"/>
  <c r="J6" i="6"/>
  <c r="L44" i="5"/>
  <c r="L6" i="5"/>
  <c r="M47" i="5"/>
  <c r="K46" i="4"/>
  <c r="J4" i="4"/>
  <c r="J67" i="4"/>
  <c r="J5" i="2"/>
  <c r="K143" i="4"/>
  <c r="G41" i="8"/>
  <c r="J70" i="4"/>
  <c r="M26" i="20"/>
  <c r="M77" i="20"/>
  <c r="I77" i="20" s="1"/>
  <c r="J49" i="6"/>
  <c r="L83" i="20"/>
  <c r="M62" i="20"/>
  <c r="I7" i="6"/>
  <c r="L35" i="20"/>
  <c r="M85" i="20"/>
  <c r="F4" i="8"/>
  <c r="L98" i="20"/>
  <c r="G19" i="8"/>
  <c r="K15" i="4"/>
  <c r="L19" i="20"/>
  <c r="F15" i="8"/>
  <c r="D15" i="8" s="1"/>
  <c r="L50" i="20"/>
  <c r="J17" i="6"/>
  <c r="D21" i="1"/>
  <c r="J17" i="4"/>
  <c r="L19" i="5"/>
  <c r="D36" i="1"/>
  <c r="K107" i="4"/>
  <c r="D16" i="1"/>
  <c r="E16" i="2"/>
  <c r="F16" i="2"/>
  <c r="I23" i="20" l="1"/>
  <c r="I72" i="20"/>
  <c r="E8" i="6"/>
  <c r="D35" i="8"/>
  <c r="E20" i="6"/>
  <c r="D17" i="8"/>
  <c r="D37" i="8"/>
  <c r="D30" i="8"/>
  <c r="G72" i="20"/>
  <c r="H91" i="20"/>
  <c r="D4" i="8"/>
  <c r="E44" i="6"/>
  <c r="G67" i="20"/>
  <c r="G23" i="20"/>
  <c r="E37" i="6"/>
  <c r="D40" i="8"/>
  <c r="E16" i="6"/>
  <c r="D36" i="8"/>
  <c r="D3" i="8"/>
  <c r="H38" i="20"/>
  <c r="E27" i="6"/>
  <c r="H95" i="20"/>
  <c r="E35" i="2"/>
  <c r="F20" i="18" s="1"/>
  <c r="D41" i="8"/>
  <c r="E41" i="6"/>
  <c r="E2" i="6"/>
  <c r="D7" i="8"/>
  <c r="E19" i="6"/>
  <c r="D27" i="8"/>
  <c r="G101" i="20"/>
  <c r="E35" i="6"/>
  <c r="H35" i="6" s="1"/>
  <c r="I95" i="20"/>
  <c r="H29" i="20"/>
  <c r="G8" i="20"/>
  <c r="I91" i="20"/>
  <c r="I38" i="20"/>
  <c r="H32" i="20"/>
  <c r="I11" i="20"/>
  <c r="H97" i="20"/>
  <c r="H11" i="20"/>
  <c r="E15" i="6"/>
  <c r="E14" i="6"/>
  <c r="E12" i="6"/>
  <c r="H12" i="6" s="1"/>
  <c r="D32" i="2"/>
  <c r="E47" i="6"/>
  <c r="H47" i="6" s="1"/>
  <c r="H101" i="20"/>
  <c r="D20" i="8"/>
  <c r="I12" i="20"/>
  <c r="H99" i="20"/>
  <c r="D9" i="2"/>
  <c r="D13" i="2"/>
  <c r="E26" i="6"/>
  <c r="G26" i="6" s="1"/>
  <c r="I55" i="20"/>
  <c r="G77" i="20"/>
  <c r="I29" i="20"/>
  <c r="E50" i="6"/>
  <c r="E31" i="6"/>
  <c r="H31" i="6" s="1"/>
  <c r="I56" i="20"/>
  <c r="G32" i="20"/>
  <c r="E33" i="6"/>
  <c r="E28" i="6"/>
  <c r="H28" i="6" s="1"/>
  <c r="I27" i="20"/>
  <c r="F35" i="2"/>
  <c r="F21" i="18" s="1"/>
  <c r="D8" i="8"/>
  <c r="E48" i="6"/>
  <c r="G48" i="6" s="1"/>
  <c r="G95" i="20"/>
  <c r="G29" i="20"/>
  <c r="E5" i="6"/>
  <c r="H5" i="6" s="1"/>
  <c r="I32" i="20"/>
  <c r="D20" i="2"/>
  <c r="D9" i="8"/>
  <c r="E45" i="6"/>
  <c r="G99" i="20"/>
  <c r="H12" i="20"/>
  <c r="G97" i="20"/>
  <c r="G19" i="6"/>
  <c r="H19" i="6"/>
  <c r="G8" i="6"/>
  <c r="H8" i="6"/>
  <c r="G44" i="6"/>
  <c r="H44" i="6"/>
  <c r="H41" i="6"/>
  <c r="G41" i="6"/>
  <c r="H2" i="6"/>
  <c r="G2" i="6"/>
  <c r="D21" i="2"/>
  <c r="I30" i="20"/>
  <c r="H30" i="20"/>
  <c r="G30" i="20"/>
  <c r="H102" i="20"/>
  <c r="G102" i="20"/>
  <c r="I102" i="20"/>
  <c r="H46" i="6"/>
  <c r="G46" i="6"/>
  <c r="H14" i="20"/>
  <c r="G14" i="20"/>
  <c r="I14" i="20"/>
  <c r="E6" i="6"/>
  <c r="G73" i="20"/>
  <c r="I73" i="20"/>
  <c r="H73" i="20"/>
  <c r="I43" i="20"/>
  <c r="G43" i="20"/>
  <c r="H43" i="20"/>
  <c r="H67" i="20"/>
  <c r="H27" i="20"/>
  <c r="I8" i="20"/>
  <c r="H100" i="20"/>
  <c r="G55" i="20"/>
  <c r="D15" i="2"/>
  <c r="G50" i="6"/>
  <c r="H50" i="6"/>
  <c r="G31" i="6"/>
  <c r="G9" i="20"/>
  <c r="H9" i="20"/>
  <c r="I9" i="20"/>
  <c r="H34" i="20"/>
  <c r="G34" i="20"/>
  <c r="I34" i="20"/>
  <c r="D22" i="8"/>
  <c r="I57" i="20"/>
  <c r="G57" i="20"/>
  <c r="H57" i="20"/>
  <c r="E42" i="6"/>
  <c r="D22" i="2"/>
  <c r="G47" i="6"/>
  <c r="I17" i="20"/>
  <c r="G17" i="20"/>
  <c r="H17" i="20"/>
  <c r="E32" i="6"/>
  <c r="D26" i="2"/>
  <c r="I83" i="20"/>
  <c r="H83" i="20"/>
  <c r="G83" i="20"/>
  <c r="I40" i="20"/>
  <c r="H40" i="20"/>
  <c r="G40" i="20"/>
  <c r="E49" i="6"/>
  <c r="I85" i="20"/>
  <c r="G85" i="20"/>
  <c r="H85" i="20"/>
  <c r="H33" i="6"/>
  <c r="G33" i="6"/>
  <c r="I33" i="20"/>
  <c r="H33" i="20"/>
  <c r="G33" i="20"/>
  <c r="D11" i="2"/>
  <c r="H26" i="20"/>
  <c r="G26" i="20"/>
  <c r="I26" i="20"/>
  <c r="I81" i="20"/>
  <c r="G81" i="20"/>
  <c r="H81" i="20"/>
  <c r="G3" i="6"/>
  <c r="H3" i="6"/>
  <c r="I20" i="20"/>
  <c r="H20" i="20"/>
  <c r="G20" i="20"/>
  <c r="G39" i="6"/>
  <c r="H39" i="6"/>
  <c r="H78" i="20"/>
  <c r="I78" i="20"/>
  <c r="G78" i="20"/>
  <c r="E23" i="6"/>
  <c r="I4" i="20"/>
  <c r="G4" i="20"/>
  <c r="H4" i="20"/>
  <c r="D29" i="2"/>
  <c r="I45" i="20"/>
  <c r="H45" i="20"/>
  <c r="G45" i="20"/>
  <c r="G65" i="20"/>
  <c r="I65" i="20"/>
  <c r="H65" i="20"/>
  <c r="I67" i="20"/>
  <c r="G27" i="20"/>
  <c r="H77" i="20"/>
  <c r="J77" i="20" s="1"/>
  <c r="H8" i="20"/>
  <c r="J8" i="20" s="1"/>
  <c r="I101" i="20"/>
  <c r="I100" i="20"/>
  <c r="H55" i="20"/>
  <c r="D33" i="2"/>
  <c r="H47" i="20"/>
  <c r="G47" i="20"/>
  <c r="I47" i="20"/>
  <c r="H84" i="20"/>
  <c r="I84" i="20"/>
  <c r="G84" i="20"/>
  <c r="I63" i="20"/>
  <c r="H63" i="20"/>
  <c r="G63" i="20"/>
  <c r="D8" i="1"/>
  <c r="H5" i="1"/>
  <c r="I25" i="20"/>
  <c r="H25" i="20"/>
  <c r="G25" i="20"/>
  <c r="G94" i="20"/>
  <c r="I94" i="20"/>
  <c r="H94" i="20"/>
  <c r="E29" i="6"/>
  <c r="H16" i="20"/>
  <c r="I16" i="20"/>
  <c r="G16" i="20"/>
  <c r="I88" i="20"/>
  <c r="G88" i="20"/>
  <c r="H88" i="20"/>
  <c r="E40" i="6"/>
  <c r="G60" i="20"/>
  <c r="H60" i="20"/>
  <c r="I60" i="20"/>
  <c r="G11" i="20"/>
  <c r="J11" i="20" s="1"/>
  <c r="I31" i="20"/>
  <c r="G31" i="20"/>
  <c r="H31" i="20"/>
  <c r="E38" i="6"/>
  <c r="E21" i="6"/>
  <c r="I99" i="20"/>
  <c r="H56" i="20"/>
  <c r="I97" i="20"/>
  <c r="I19" i="20"/>
  <c r="H19" i="20"/>
  <c r="G19" i="20"/>
  <c r="H92" i="20"/>
  <c r="G92" i="20"/>
  <c r="I92" i="20"/>
  <c r="G39" i="20"/>
  <c r="H39" i="20"/>
  <c r="I39" i="20"/>
  <c r="H74" i="20"/>
  <c r="I74" i="20"/>
  <c r="G74" i="20"/>
  <c r="D18" i="2"/>
  <c r="D19" i="2"/>
  <c r="D17" i="2"/>
  <c r="D6" i="2"/>
  <c r="D14" i="2"/>
  <c r="H50" i="20"/>
  <c r="G50" i="20"/>
  <c r="I50" i="20"/>
  <c r="G35" i="20"/>
  <c r="I35" i="20"/>
  <c r="H35" i="20"/>
  <c r="D25" i="8"/>
  <c r="H37" i="6"/>
  <c r="G37" i="6"/>
  <c r="D21" i="8"/>
  <c r="G16" i="6"/>
  <c r="H16" i="6"/>
  <c r="I76" i="20"/>
  <c r="G76" i="20"/>
  <c r="H76" i="20"/>
  <c r="I96" i="20"/>
  <c r="H96" i="20"/>
  <c r="G96" i="20"/>
  <c r="G44" i="20"/>
  <c r="I44" i="20"/>
  <c r="H44" i="20"/>
  <c r="D19" i="8"/>
  <c r="I36" i="20"/>
  <c r="G36" i="20"/>
  <c r="H36" i="20"/>
  <c r="G93" i="20"/>
  <c r="H93" i="20"/>
  <c r="I93" i="20"/>
  <c r="H69" i="20"/>
  <c r="I69" i="20"/>
  <c r="G69" i="20"/>
  <c r="G20" i="6"/>
  <c r="H20" i="6"/>
  <c r="I87" i="20"/>
  <c r="G87" i="20"/>
  <c r="H87" i="20"/>
  <c r="G4" i="6"/>
  <c r="H4" i="6"/>
  <c r="I46" i="20"/>
  <c r="G46" i="20"/>
  <c r="H46" i="20"/>
  <c r="H64" i="20"/>
  <c r="I64" i="20"/>
  <c r="G64" i="20"/>
  <c r="J95" i="20"/>
  <c r="J38" i="20"/>
  <c r="D27" i="2"/>
  <c r="G59" i="20"/>
  <c r="H59" i="20"/>
  <c r="I59" i="20"/>
  <c r="D33" i="8"/>
  <c r="D31" i="8"/>
  <c r="G45" i="6"/>
  <c r="H45" i="6"/>
  <c r="G68" i="20"/>
  <c r="I68" i="20"/>
  <c r="H68" i="20"/>
  <c r="H89" i="20"/>
  <c r="I89" i="20"/>
  <c r="G89" i="20"/>
  <c r="I82" i="20"/>
  <c r="G82" i="20"/>
  <c r="H82" i="20"/>
  <c r="H54" i="20"/>
  <c r="I54" i="20"/>
  <c r="G54" i="20"/>
  <c r="E9" i="6"/>
  <c r="D14" i="8"/>
  <c r="D10" i="8"/>
  <c r="G62" i="20"/>
  <c r="H62" i="20"/>
  <c r="I62" i="20"/>
  <c r="H13" i="20"/>
  <c r="G13" i="20"/>
  <c r="I13" i="20"/>
  <c r="G15" i="20"/>
  <c r="I15" i="20"/>
  <c r="H15" i="20"/>
  <c r="H66" i="20"/>
  <c r="I66" i="20"/>
  <c r="G66" i="20"/>
  <c r="D39" i="8"/>
  <c r="I41" i="20"/>
  <c r="G41" i="20"/>
  <c r="H41" i="20"/>
  <c r="D11" i="8"/>
  <c r="D32" i="8"/>
  <c r="H15" i="6"/>
  <c r="G15" i="6"/>
  <c r="G12" i="20"/>
  <c r="J12" i="20" s="1"/>
  <c r="D23" i="2"/>
  <c r="G56" i="20"/>
  <c r="I53" i="20"/>
  <c r="G53" i="20"/>
  <c r="H53" i="20"/>
  <c r="H21" i="20"/>
  <c r="I21" i="20"/>
  <c r="G21" i="20"/>
  <c r="G58" i="20"/>
  <c r="H58" i="20"/>
  <c r="I58" i="20"/>
  <c r="G49" i="20"/>
  <c r="I49" i="20"/>
  <c r="H49" i="20"/>
  <c r="D16" i="2"/>
  <c r="D24" i="2"/>
  <c r="I98" i="20"/>
  <c r="H98" i="20"/>
  <c r="G98" i="20"/>
  <c r="E7" i="6"/>
  <c r="G11" i="6"/>
  <c r="H11" i="6"/>
  <c r="I3" i="20"/>
  <c r="H3" i="20"/>
  <c r="G3" i="20"/>
  <c r="G6" i="20"/>
  <c r="I6" i="20"/>
  <c r="H6" i="20"/>
  <c r="I79" i="20"/>
  <c r="G79" i="20"/>
  <c r="H79" i="20"/>
  <c r="I71" i="20"/>
  <c r="H71" i="20"/>
  <c r="G71" i="20"/>
  <c r="G36" i="6"/>
  <c r="H36" i="6"/>
  <c r="G28" i="20"/>
  <c r="I28" i="20"/>
  <c r="H28" i="20"/>
  <c r="H22" i="20"/>
  <c r="I22" i="20"/>
  <c r="G22" i="20"/>
  <c r="H48" i="20"/>
  <c r="G48" i="20"/>
  <c r="I48" i="20"/>
  <c r="D12" i="2"/>
  <c r="I80" i="20"/>
  <c r="H80" i="20"/>
  <c r="G80" i="20"/>
  <c r="G42" i="20"/>
  <c r="I42" i="20"/>
  <c r="H42" i="20"/>
  <c r="D7" i="2"/>
  <c r="D13" i="8"/>
  <c r="H90" i="20"/>
  <c r="I90" i="20"/>
  <c r="G90" i="20"/>
  <c r="H86" i="20"/>
  <c r="I86" i="20"/>
  <c r="G86" i="20"/>
  <c r="H18" i="20"/>
  <c r="I18" i="20"/>
  <c r="G18" i="20"/>
  <c r="E10" i="6"/>
  <c r="D8" i="2"/>
  <c r="D28" i="8"/>
  <c r="G24" i="6"/>
  <c r="H24" i="6"/>
  <c r="E13" i="6"/>
  <c r="J91" i="20"/>
  <c r="H27" i="6"/>
  <c r="G27" i="6"/>
  <c r="D10" i="2"/>
  <c r="D28" i="2"/>
  <c r="G37" i="20"/>
  <c r="I37" i="20"/>
  <c r="H37" i="20"/>
  <c r="G18" i="6"/>
  <c r="H18" i="6"/>
  <c r="E34" i="6"/>
  <c r="I10" i="20"/>
  <c r="G10" i="20"/>
  <c r="H10" i="20"/>
  <c r="H24" i="20"/>
  <c r="I24" i="20"/>
  <c r="G24" i="20"/>
  <c r="H52" i="20"/>
  <c r="I52" i="20"/>
  <c r="G52" i="20"/>
  <c r="I7" i="20"/>
  <c r="H7" i="20"/>
  <c r="G7" i="20"/>
  <c r="I5" i="20"/>
  <c r="G5" i="20"/>
  <c r="H5" i="20"/>
  <c r="D38" i="8"/>
  <c r="E22" i="6"/>
  <c r="E17" i="6"/>
  <c r="E43" i="6"/>
  <c r="E51" i="6"/>
  <c r="I75" i="20"/>
  <c r="H75" i="20"/>
  <c r="G75" i="20"/>
  <c r="H70" i="20"/>
  <c r="G70" i="20"/>
  <c r="I70" i="20"/>
  <c r="G51" i="20"/>
  <c r="I51" i="20"/>
  <c r="H51" i="20"/>
  <c r="H61" i="20"/>
  <c r="I61" i="20"/>
  <c r="G61" i="20"/>
  <c r="G25" i="6"/>
  <c r="H25" i="6"/>
  <c r="J23" i="20"/>
  <c r="D31" i="2"/>
  <c r="D34" i="2"/>
  <c r="E30" i="6"/>
  <c r="D30" i="2"/>
  <c r="J72" i="20"/>
  <c r="D25" i="2"/>
  <c r="H26" i="6" l="1"/>
  <c r="J29" i="20"/>
  <c r="J32" i="20"/>
  <c r="G5" i="6"/>
  <c r="J99" i="20"/>
  <c r="G35" i="6"/>
  <c r="J31" i="20"/>
  <c r="J88" i="20"/>
  <c r="I16" i="2"/>
  <c r="G12" i="6"/>
  <c r="H14" i="6"/>
  <c r="G14" i="6"/>
  <c r="J69" i="20"/>
  <c r="J44" i="20"/>
  <c r="J74" i="20"/>
  <c r="J97" i="20"/>
  <c r="J27" i="20"/>
  <c r="J56" i="20"/>
  <c r="J101" i="20"/>
  <c r="J30" i="20"/>
  <c r="G23" i="2"/>
  <c r="J5" i="20"/>
  <c r="J24" i="20"/>
  <c r="J10" i="20"/>
  <c r="I6" i="2"/>
  <c r="J42" i="20"/>
  <c r="J22" i="20"/>
  <c r="J71" i="20"/>
  <c r="J79" i="20"/>
  <c r="J6" i="20"/>
  <c r="J41" i="20"/>
  <c r="J15" i="20"/>
  <c r="J89" i="20"/>
  <c r="J59" i="20"/>
  <c r="J45" i="20"/>
  <c r="G28" i="6"/>
  <c r="J52" i="20"/>
  <c r="J94" i="20"/>
  <c r="J83" i="20"/>
  <c r="J100" i="20"/>
  <c r="J67" i="20"/>
  <c r="H48" i="6"/>
  <c r="G26" i="2"/>
  <c r="J35" i="20"/>
  <c r="J26" i="20"/>
  <c r="J40" i="20"/>
  <c r="J57" i="20"/>
  <c r="J34" i="20"/>
  <c r="J9" i="20"/>
  <c r="I33" i="2"/>
  <c r="I22" i="2"/>
  <c r="I14" i="2"/>
  <c r="G8" i="2"/>
  <c r="G28" i="2"/>
  <c r="G18" i="2"/>
  <c r="I7" i="2"/>
  <c r="J70" i="20"/>
  <c r="H22" i="6"/>
  <c r="G22" i="6"/>
  <c r="G13" i="6"/>
  <c r="H13" i="6"/>
  <c r="J90" i="20"/>
  <c r="J80" i="20"/>
  <c r="J28" i="20"/>
  <c r="G105" i="20"/>
  <c r="J3" i="20"/>
  <c r="J58" i="20"/>
  <c r="H9" i="6"/>
  <c r="G9" i="6"/>
  <c r="J68" i="20"/>
  <c r="J93" i="20"/>
  <c r="J96" i="20"/>
  <c r="J76" i="20"/>
  <c r="J50" i="20"/>
  <c r="J39" i="20"/>
  <c r="J19" i="20"/>
  <c r="G21" i="6"/>
  <c r="H21" i="6"/>
  <c r="J60" i="20"/>
  <c r="G29" i="6"/>
  <c r="H29" i="6"/>
  <c r="J25" i="20"/>
  <c r="D5" i="1"/>
  <c r="D5" i="2"/>
  <c r="D6" i="1"/>
  <c r="I13" i="2"/>
  <c r="I9" i="2"/>
  <c r="I23" i="2"/>
  <c r="D42" i="8"/>
  <c r="I20" i="2"/>
  <c r="I27" i="2"/>
  <c r="J84" i="20"/>
  <c r="J47" i="20"/>
  <c r="H23" i="6"/>
  <c r="G23" i="6"/>
  <c r="J81" i="20"/>
  <c r="J85" i="20"/>
  <c r="G32" i="6"/>
  <c r="H32" i="6"/>
  <c r="J43" i="20"/>
  <c r="J73" i="20"/>
  <c r="G16" i="2"/>
  <c r="G29" i="2"/>
  <c r="G17" i="2"/>
  <c r="G21" i="2"/>
  <c r="G19" i="2"/>
  <c r="G13" i="2"/>
  <c r="G22" i="2"/>
  <c r="I8" i="2"/>
  <c r="J61" i="20"/>
  <c r="H51" i="6"/>
  <c r="G51" i="6"/>
  <c r="J7" i="20"/>
  <c r="H34" i="6"/>
  <c r="G34" i="6"/>
  <c r="G10" i="6"/>
  <c r="H10" i="6"/>
  <c r="J86" i="20"/>
  <c r="J48" i="20"/>
  <c r="H105" i="20"/>
  <c r="H7" i="6"/>
  <c r="G7" i="6"/>
  <c r="J49" i="20"/>
  <c r="J21" i="20"/>
  <c r="J53" i="20"/>
  <c r="J13" i="20"/>
  <c r="J62" i="20"/>
  <c r="J54" i="20"/>
  <c r="J82" i="20"/>
  <c r="J64" i="20"/>
  <c r="J46" i="20"/>
  <c r="G38" i="6"/>
  <c r="H38" i="6"/>
  <c r="G40" i="6"/>
  <c r="H40" i="6"/>
  <c r="J16" i="20"/>
  <c r="J63" i="20"/>
  <c r="I10" i="2"/>
  <c r="I19" i="2"/>
  <c r="I11" i="2"/>
  <c r="I28" i="2"/>
  <c r="I26" i="2"/>
  <c r="I24" i="2"/>
  <c r="J78" i="20"/>
  <c r="H42" i="6"/>
  <c r="G42" i="6"/>
  <c r="J55" i="20"/>
  <c r="G6" i="6"/>
  <c r="H6" i="6"/>
  <c r="J14" i="20"/>
  <c r="G7" i="2"/>
  <c r="G9" i="2"/>
  <c r="G33" i="2"/>
  <c r="G11" i="2"/>
  <c r="G24" i="2"/>
  <c r="G14" i="2"/>
  <c r="G25" i="2"/>
  <c r="I29" i="2"/>
  <c r="I15" i="2"/>
  <c r="G17" i="6"/>
  <c r="H17" i="6"/>
  <c r="I30" i="2"/>
  <c r="I12" i="2"/>
  <c r="I18" i="2"/>
  <c r="G30" i="2"/>
  <c r="G10" i="2"/>
  <c r="G6" i="2"/>
  <c r="G20" i="2"/>
  <c r="G30" i="6"/>
  <c r="H30" i="6"/>
  <c r="J51" i="20"/>
  <c r="J75" i="20"/>
  <c r="G43" i="6"/>
  <c r="H43" i="6"/>
  <c r="J37" i="20"/>
  <c r="J18" i="20"/>
  <c r="I105" i="20"/>
  <c r="J98" i="20"/>
  <c r="J66" i="20"/>
  <c r="J87" i="20"/>
  <c r="J36" i="20"/>
  <c r="J92" i="20"/>
  <c r="I34" i="2"/>
  <c r="I32" i="2"/>
  <c r="I31" i="2"/>
  <c r="I17" i="2"/>
  <c r="I25" i="2"/>
  <c r="I21" i="2"/>
  <c r="J65" i="20"/>
  <c r="J4" i="20"/>
  <c r="J20" i="20"/>
  <c r="J33" i="20"/>
  <c r="H49" i="6"/>
  <c r="G49" i="6"/>
  <c r="J17" i="20"/>
  <c r="J102" i="20"/>
  <c r="G15" i="2"/>
  <c r="G31" i="2"/>
  <c r="G34" i="2"/>
  <c r="E52" i="6"/>
  <c r="G32" i="2"/>
  <c r="G27" i="2"/>
  <c r="G12" i="2"/>
  <c r="I35" i="2" l="1"/>
  <c r="F24" i="18" s="1"/>
  <c r="G52" i="6"/>
  <c r="H52" i="6"/>
  <c r="G35" i="2"/>
  <c r="F22" i="18" s="1"/>
  <c r="D35" i="2"/>
  <c r="K5" i="2"/>
  <c r="M5" i="2" s="1"/>
  <c r="H11" i="2"/>
  <c r="J11" i="2" s="1"/>
  <c r="K11" i="2" s="1"/>
  <c r="M11" i="2" s="1"/>
  <c r="P11" i="2" s="1"/>
  <c r="H17" i="2"/>
  <c r="J17" i="2" s="1"/>
  <c r="K17" i="2" s="1"/>
  <c r="M17" i="2" s="1"/>
  <c r="P17" i="2" s="1"/>
  <c r="J105" i="20"/>
  <c r="H12" i="2"/>
  <c r="J12" i="2" s="1"/>
  <c r="K12" i="2" s="1"/>
  <c r="M12" i="2" s="1"/>
  <c r="P12" i="2" s="1"/>
  <c r="H18" i="2"/>
  <c r="J18" i="2" s="1"/>
  <c r="K18" i="2" s="1"/>
  <c r="M18" i="2" s="1"/>
  <c r="P18" i="2" s="1"/>
  <c r="H20" i="2"/>
  <c r="J20" i="2" s="1"/>
  <c r="K20" i="2" s="1"/>
  <c r="M20" i="2" s="1"/>
  <c r="P20" i="2" s="1"/>
  <c r="H24" i="2"/>
  <c r="J24" i="2" s="1"/>
  <c r="K24" i="2" s="1"/>
  <c r="M24" i="2" s="1"/>
  <c r="P24" i="2" s="1"/>
  <c r="H19" i="2"/>
  <c r="J19" i="2" s="1"/>
  <c r="K19" i="2" s="1"/>
  <c r="M19" i="2" s="1"/>
  <c r="P19" i="2" s="1"/>
  <c r="H27" i="2"/>
  <c r="J27" i="2" s="1"/>
  <c r="K27" i="2" s="1"/>
  <c r="M27" i="2" s="1"/>
  <c r="P27" i="2" s="1"/>
  <c r="H32" i="2"/>
  <c r="J32" i="2" s="1"/>
  <c r="K32" i="2" s="1"/>
  <c r="M32" i="2" s="1"/>
  <c r="P32" i="2" s="1"/>
  <c r="H28" i="2"/>
  <c r="J28" i="2" s="1"/>
  <c r="K28" i="2" s="1"/>
  <c r="M28" i="2" s="1"/>
  <c r="P28" i="2" s="1"/>
  <c r="H21" i="2"/>
  <c r="J21" i="2" s="1"/>
  <c r="K21" i="2" s="1"/>
  <c r="M21" i="2" s="1"/>
  <c r="P21" i="2" s="1"/>
  <c r="H22" i="2"/>
  <c r="J22" i="2" s="1"/>
  <c r="K22" i="2" s="1"/>
  <c r="M22" i="2" s="1"/>
  <c r="P22" i="2" s="1"/>
  <c r="H14" i="2"/>
  <c r="J14" i="2" s="1"/>
  <c r="K14" i="2" s="1"/>
  <c r="M14" i="2" s="1"/>
  <c r="P14" i="2" s="1"/>
  <c r="H6" i="2"/>
  <c r="J6" i="2" s="1"/>
  <c r="H23" i="2"/>
  <c r="J23" i="2" s="1"/>
  <c r="K23" i="2" s="1"/>
  <c r="M23" i="2" s="1"/>
  <c r="P23" i="2" s="1"/>
  <c r="H10" i="2"/>
  <c r="J10" i="2" s="1"/>
  <c r="K10" i="2" s="1"/>
  <c r="M10" i="2" s="1"/>
  <c r="P10" i="2" s="1"/>
  <c r="H33" i="2"/>
  <c r="J33" i="2" s="1"/>
  <c r="K33" i="2" s="1"/>
  <c r="M33" i="2" s="1"/>
  <c r="P33" i="2" s="1"/>
  <c r="H34" i="2"/>
  <c r="J34" i="2" s="1"/>
  <c r="K34" i="2" s="1"/>
  <c r="M34" i="2" s="1"/>
  <c r="P34" i="2" s="1"/>
  <c r="H25" i="2"/>
  <c r="J25" i="2" s="1"/>
  <c r="K25" i="2" s="1"/>
  <c r="M25" i="2" s="1"/>
  <c r="P25" i="2" s="1"/>
  <c r="H26" i="2"/>
  <c r="J26" i="2" s="1"/>
  <c r="K26" i="2" s="1"/>
  <c r="M26" i="2" s="1"/>
  <c r="P26" i="2" s="1"/>
  <c r="H9" i="2"/>
  <c r="J9" i="2" s="1"/>
  <c r="K9" i="2" s="1"/>
  <c r="M9" i="2" s="1"/>
  <c r="P9" i="2" s="1"/>
  <c r="H13" i="2"/>
  <c r="J13" i="2" s="1"/>
  <c r="K13" i="2" s="1"/>
  <c r="M13" i="2" s="1"/>
  <c r="P13" i="2" s="1"/>
  <c r="H31" i="2"/>
  <c r="J31" i="2" s="1"/>
  <c r="K31" i="2" s="1"/>
  <c r="M31" i="2" s="1"/>
  <c r="P31" i="2" s="1"/>
  <c r="H30" i="2"/>
  <c r="J30" i="2" s="1"/>
  <c r="K30" i="2" s="1"/>
  <c r="M30" i="2" s="1"/>
  <c r="P30" i="2" s="1"/>
  <c r="H8" i="2"/>
  <c r="J8" i="2" s="1"/>
  <c r="K8" i="2" s="1"/>
  <c r="M8" i="2" s="1"/>
  <c r="P8" i="2" s="1"/>
  <c r="H16" i="2"/>
  <c r="J16" i="2" s="1"/>
  <c r="K16" i="2" s="1"/>
  <c r="M16" i="2" s="1"/>
  <c r="P16" i="2" s="1"/>
  <c r="H15" i="2"/>
  <c r="J15" i="2" s="1"/>
  <c r="K15" i="2" s="1"/>
  <c r="M15" i="2" s="1"/>
  <c r="P15" i="2" s="1"/>
  <c r="H29" i="2"/>
  <c r="J29" i="2" s="1"/>
  <c r="K29" i="2" s="1"/>
  <c r="M29" i="2" s="1"/>
  <c r="P29" i="2" s="1"/>
  <c r="H7" i="2"/>
  <c r="J7" i="2" s="1"/>
  <c r="K7" i="2" s="1"/>
  <c r="M7" i="2" s="1"/>
  <c r="P7" i="2" s="1"/>
  <c r="J35" i="2" l="1"/>
  <c r="K6" i="2"/>
  <c r="M6" i="2" s="1"/>
  <c r="P6" i="2" s="1"/>
  <c r="P5" i="2"/>
  <c r="F19" i="18"/>
  <c r="H35" i="2"/>
  <c r="F23" i="18" s="1"/>
  <c r="M35" i="2" l="1"/>
  <c r="N25" i="2" s="1"/>
  <c r="F25" i="18"/>
  <c r="B42" i="18" s="1"/>
  <c r="K35" i="2"/>
  <c r="N26" i="2"/>
  <c r="N11" i="2"/>
  <c r="N14" i="2"/>
  <c r="N21" i="2"/>
  <c r="N33" i="2"/>
  <c r="N9" i="2"/>
  <c r="N8" i="2"/>
  <c r="N16" i="2"/>
  <c r="N6" i="2"/>
  <c r="N12" i="2"/>
  <c r="T35" i="2"/>
  <c r="N5" i="2"/>
  <c r="N27" i="2"/>
  <c r="N7" i="2"/>
  <c r="N13" i="2"/>
  <c r="N15" i="2"/>
  <c r="N34" i="2"/>
  <c r="N24" i="2"/>
  <c r="N29" i="2" l="1"/>
  <c r="N28" i="2"/>
  <c r="N17" i="2"/>
  <c r="N19" i="2"/>
  <c r="N23" i="2"/>
  <c r="N32" i="2"/>
  <c r="G22" i="18"/>
  <c r="F27" i="18"/>
  <c r="G32" i="18" s="1"/>
  <c r="B43" i="18"/>
  <c r="N30" i="2"/>
  <c r="N31" i="2"/>
  <c r="N10" i="2"/>
  <c r="N22" i="2"/>
  <c r="N18" i="2"/>
  <c r="N20" i="2"/>
  <c r="G21" i="18"/>
  <c r="G26" i="18"/>
  <c r="B44" i="18"/>
  <c r="B49" i="18"/>
  <c r="G30" i="18" l="1"/>
  <c r="B45" i="18" s="1"/>
  <c r="D40" i="18" s="1"/>
  <c r="G37" i="18" l="1"/>
</calcChain>
</file>

<file path=xl/sharedStrings.xml><?xml version="1.0" encoding="utf-8"?>
<sst xmlns="http://schemas.openxmlformats.org/spreadsheetml/2006/main" count="437" uniqueCount="400">
  <si>
    <t>Total</t>
  </si>
  <si>
    <t>Description</t>
  </si>
  <si>
    <t>Number of 
items</t>
  </si>
  <si>
    <t>a</t>
  </si>
  <si>
    <t>b</t>
  </si>
  <si>
    <t>c</t>
  </si>
  <si>
    <t>d</t>
  </si>
  <si>
    <t>Subcontract</t>
  </si>
  <si>
    <t>Task description</t>
  </si>
  <si>
    <t>Total staff cost by category</t>
  </si>
  <si>
    <t>Usage rate
%</t>
  </si>
  <si>
    <t>%</t>
  </si>
  <si>
    <t>Direct costs</t>
  </si>
  <si>
    <t>Indirect costs</t>
  </si>
  <si>
    <t xml:space="preserve">3. Technical </t>
  </si>
  <si>
    <t xml:space="preserve">4. Administrative </t>
  </si>
  <si>
    <t>Country</t>
  </si>
  <si>
    <t xml:space="preserve">Purpose of the journey </t>
  </si>
  <si>
    <t xml:space="preserve">TOTAL travel &amp; subsistence costs </t>
  </si>
  <si>
    <t>Number of working days on the project</t>
  </si>
  <si>
    <t>Total working days</t>
  </si>
  <si>
    <t>Costs</t>
  </si>
  <si>
    <t>Financing</t>
  </si>
  <si>
    <t>Other sources</t>
  </si>
  <si>
    <t>Amount</t>
  </si>
  <si>
    <t>Specification</t>
  </si>
  <si>
    <t>Cost per day</t>
  </si>
  <si>
    <t xml:space="preserve">1. Manager </t>
  </si>
  <si>
    <t xml:space="preserve">2. Researcher, teacher and / or trainer </t>
  </si>
  <si>
    <t>Country of destination</t>
  </si>
  <si>
    <t>Justification</t>
  </si>
  <si>
    <t>Cost</t>
  </si>
  <si>
    <t>Total staff costs</t>
  </si>
  <si>
    <t>Depreciation rate
%</t>
  </si>
  <si>
    <t xml:space="preserve">Total costs </t>
  </si>
  <si>
    <t>Total costs</t>
  </si>
  <si>
    <t>Total equipment costs</t>
  </si>
  <si>
    <t>Total subcontracting costs</t>
  </si>
  <si>
    <t>B. Operations</t>
  </si>
  <si>
    <t xml:space="preserve"> Staff by category</t>
  </si>
  <si>
    <t>Overall total number of working days</t>
  </si>
  <si>
    <t>a x [(b x c) + d]</t>
  </si>
  <si>
    <t>a x b x c x d</t>
  </si>
  <si>
    <t>A. Staff 
costs</t>
  </si>
  <si>
    <t>Overall 
total staff costs</t>
  </si>
  <si>
    <r>
      <t>B.</t>
    </r>
    <r>
      <rPr>
        <b/>
        <sz val="10"/>
        <rFont val="Arial Narrow"/>
        <family val="2"/>
      </rPr>
      <t>Total
operational
costs</t>
    </r>
  </si>
  <si>
    <t>Total direct costs
(A + B)</t>
  </si>
  <si>
    <t xml:space="preserve">Number 
of persons </t>
  </si>
  <si>
    <t xml:space="preserve">Number 
of days </t>
  </si>
  <si>
    <t xml:space="preserve">Daily subsistence 
cost per person  </t>
  </si>
  <si>
    <t>2. 
Equipment
(up to 10%)</t>
  </si>
  <si>
    <t>3. Subcontracting
(up to 30%)</t>
  </si>
  <si>
    <t>Total project
expenditures</t>
  </si>
  <si>
    <t>Total project revenues</t>
  </si>
  <si>
    <t>Staff Costs AssociatedPartners</t>
  </si>
  <si>
    <t>Staff Costs Partners</t>
  </si>
  <si>
    <t>Total project
indirect costs 
(up to 7%)
rounded with ZERO decimals</t>
  </si>
  <si>
    <t>Expenditure</t>
  </si>
  <si>
    <t>Revenue</t>
  </si>
  <si>
    <t>A. Staff costs</t>
  </si>
  <si>
    <t>B1. Travel &amp; subsistence costs</t>
  </si>
  <si>
    <t>Total Direct Costs</t>
  </si>
  <si>
    <t>Indirect costs (up to 7%)</t>
  </si>
  <si>
    <t>REVENUES 
(=  Total Costs)</t>
  </si>
  <si>
    <t>Total revenue</t>
  </si>
  <si>
    <t>Use dropdown menu</t>
  </si>
  <si>
    <t xml:space="preserve">Before completing this table please read carefully the instructions available on </t>
  </si>
  <si>
    <t>to be selected</t>
  </si>
  <si>
    <t>Project Acronym</t>
  </si>
  <si>
    <t>Project Title</t>
  </si>
  <si>
    <t>Warning Messages:</t>
  </si>
  <si>
    <t>Total Costs</t>
  </si>
  <si>
    <t>Own
funding</t>
  </si>
  <si>
    <t>Organisation Name</t>
  </si>
  <si>
    <t>Union grant requested</t>
  </si>
  <si>
    <t>is maximum :</t>
  </si>
  <si>
    <t>B4. Teaching Costs</t>
  </si>
  <si>
    <t>B5. Other costs</t>
  </si>
  <si>
    <t>Select Activity</t>
  </si>
  <si>
    <t>Jean Monnet Networks</t>
  </si>
  <si>
    <t>Jean Monnet Centre of Excellence</t>
  </si>
  <si>
    <t>Jean Monnet Support to Associations</t>
  </si>
  <si>
    <t xml:space="preserve">The EU grant for: </t>
  </si>
  <si>
    <t>Select Activity from drop down menu</t>
  </si>
  <si>
    <t>Partners</t>
  </si>
  <si>
    <t>Name of the Professor</t>
  </si>
  <si>
    <t>TOTAL HOURS</t>
  </si>
  <si>
    <t>EU grant  Requested</t>
  </si>
  <si>
    <t>1. Partner's own funding</t>
  </si>
  <si>
    <t>COFINANCING (1+2)</t>
  </si>
  <si>
    <t>2. Other sources of funding</t>
  </si>
  <si>
    <t>Amount in €</t>
  </si>
  <si>
    <t>Cost per Hour
(in €)</t>
  </si>
  <si>
    <t>Year 1</t>
  </si>
  <si>
    <t>Year 2</t>
  </si>
  <si>
    <t>Year 3</t>
  </si>
  <si>
    <t>Total costs in €</t>
  </si>
  <si>
    <t>TOTAL TEACHING COSTS</t>
  </si>
  <si>
    <t>TOTAL OTHER COSTS</t>
  </si>
  <si>
    <t>B2. Equipment costs (up to 10%)</t>
  </si>
  <si>
    <t>B3. Subcontracting costs (up to 30%)</t>
  </si>
  <si>
    <t>Grant total (up to 80%)</t>
  </si>
  <si>
    <t>Budget Items</t>
  </si>
  <si>
    <t>EXPENSES</t>
  </si>
  <si>
    <t>Warning Messages</t>
  </si>
  <si>
    <t>1. 
Travel
 and subsistence for project staff</t>
  </si>
  <si>
    <t>4.
 Teaching Costs</t>
  </si>
  <si>
    <t>5.
 Other</t>
  </si>
  <si>
    <r>
      <t xml:space="preserve">ACTUAL-FINAL- DECLARED - EXPENSES 
</t>
    </r>
    <r>
      <rPr>
        <sz val="11"/>
        <rFont val="Arial Narrow"/>
        <family val="2"/>
      </rPr>
      <t>(This table is automatically filled, following the data you should have given in the tabs related to your declaration)</t>
    </r>
  </si>
  <si>
    <t>% Revenues  /
Total Costs</t>
  </si>
  <si>
    <t>Name</t>
  </si>
  <si>
    <r>
      <t xml:space="preserve">Country
</t>
    </r>
    <r>
      <rPr>
        <sz val="10"/>
        <rFont val="Arial Narrow"/>
        <family val="2"/>
      </rPr>
      <t>(Use dropdown menu)</t>
    </r>
  </si>
  <si>
    <t>Tab "Readme":</t>
  </si>
  <si>
    <t>Tab "Consolidated Summary Report":</t>
  </si>
  <si>
    <t>Tab "Expenditure &amp; Revenue":</t>
  </si>
  <si>
    <t>Tab "Staff" :</t>
  </si>
  <si>
    <t>Tab "Travel and subsistence":</t>
  </si>
  <si>
    <t>Tab "Equipment":</t>
  </si>
  <si>
    <t>Tab "Subcontracting":</t>
  </si>
  <si>
    <t>Tab "Teaching Costs":</t>
  </si>
  <si>
    <t>Tab "Other costs":</t>
  </si>
  <si>
    <t>Warning messages:</t>
  </si>
  <si>
    <t>INSTRUCTIONS</t>
  </si>
  <si>
    <r>
      <rPr>
        <b/>
        <sz val="12"/>
        <rFont val="Arial Narrow"/>
        <family val="2"/>
      </rPr>
      <t>ORIGINAL BUDGET</t>
    </r>
    <r>
      <rPr>
        <b/>
        <sz val="10"/>
        <rFont val="Arial Narrow"/>
        <family val="2"/>
      </rPr>
      <t xml:space="preserve">
by agreement</t>
    </r>
  </si>
  <si>
    <t>The print range of the tab 'Consolidated Summary Report' is A1:J50, on page size A4.</t>
  </si>
  <si>
    <r>
      <t xml:space="preserve">Partner
</t>
    </r>
    <r>
      <rPr>
        <sz val="10"/>
        <rFont val="Arial Narrow"/>
        <family val="2"/>
      </rPr>
      <t>(use dropdown menu)</t>
    </r>
  </si>
  <si>
    <t>index d'activité:</t>
  </si>
  <si>
    <t>Partner</t>
  </si>
  <si>
    <t xml:space="preserve">Select activity: </t>
  </si>
  <si>
    <t>Taught Hours
(whole number, no decimals)</t>
  </si>
  <si>
    <t>NE PAS TOUCHER / DO NOT TOUCH</t>
  </si>
  <si>
    <t>NE PAS TOUHCER - DO NOT TOUCH</t>
  </si>
  <si>
    <t>NE PAS TOUCHER - DO NOT TOUCH</t>
  </si>
  <si>
    <t>The form you have to fill in concerns the final financial report  of the grant related to the</t>
  </si>
  <si>
    <r>
      <t>Introduction</t>
    </r>
    <r>
      <rPr>
        <b/>
        <i/>
        <sz val="11"/>
        <color indexed="8"/>
        <rFont val="Calibri"/>
        <family val="2"/>
      </rPr>
      <t>:</t>
    </r>
  </si>
  <si>
    <t>The Excel table is composed by 9 worksheets denominated 'tabs' which are the following:</t>
  </si>
  <si>
    <t>Instructions and explanations;</t>
  </si>
  <si>
    <t>Overview of your budget (at level of application and at level of final report);</t>
  </si>
  <si>
    <t>Summary tab of all your detailed expenditures and revenues (in case of a Network this information is detailed per partner);</t>
  </si>
  <si>
    <t xml:space="preserve">In this tab you will declare the actual costs of the staff who has worked  in the project;  </t>
  </si>
  <si>
    <t>In this tab you will declare the actual costs of this item;</t>
  </si>
  <si>
    <t>Cells to be filled by the beneficiary are in yellow. The other cells are blocked and cannot be modified. Calculations are done automatically.</t>
  </si>
  <si>
    <t>For comfort and facility, the function "Drop down menu" have been introduced in the tabs.</t>
  </si>
  <si>
    <t>PLEASE NOTE: TABS CALCULATE THE AMOUNTS OF DECLARED COSTS ONLY WHEN ALL RELATED CELLS ARE FILLED IN.</t>
  </si>
  <si>
    <t>The expenditures declared on each following tab (from 'Expenditure &amp; Revenue' to 'Other') are then automatically summarized, per budget item, on this tab.</t>
  </si>
  <si>
    <t>On this tab, you have to fill only the yellow cells (from cell D11 to cell D15) mentioning  the Activity, the Contract reference, the Organisation Name, the  Acronym and the Project Title .</t>
  </si>
  <si>
    <r>
      <t>You have also to fill under the column C '</t>
    </r>
    <r>
      <rPr>
        <b/>
        <i/>
        <sz val="11"/>
        <color indexed="8"/>
        <rFont val="Calibri"/>
        <family val="2"/>
      </rPr>
      <t>ORIGINAL BUDGET by agreement'</t>
    </r>
  </si>
  <si>
    <r>
      <t xml:space="preserve">- </t>
    </r>
    <r>
      <rPr>
        <i/>
        <sz val="11"/>
        <color indexed="8"/>
        <rFont val="Calibri"/>
        <family val="2"/>
      </rPr>
      <t>cells C19 to C24 which refer to the expenditure of the last budget approved (amendments included) per item as well as the indirect costs you should have requested, on cell C26;</t>
    </r>
  </si>
  <si>
    <t>- cells C30, C33 and C35 which refer to the revenues as reported in ther last budget approved.</t>
  </si>
  <si>
    <t>After you have filled the above-mentioned cells, you can start filling:</t>
  </si>
  <si>
    <t>- columns 'B' and 'C' for the tab 'Expenditure &amp; Revenue', leaving the remaining columns ('L', 'O', 'Q', 'R' and 'S') to the end;</t>
  </si>
  <si>
    <t>- the other tabs (from 'Staff' ...to 'Other').</t>
  </si>
  <si>
    <t>Tab "Expenditure &amp; Revenue"</t>
  </si>
  <si>
    <r>
      <t xml:space="preserve">Fill </t>
    </r>
    <r>
      <rPr>
        <b/>
        <i/>
        <u/>
        <sz val="11"/>
        <color indexed="8"/>
        <rFont val="Calibri"/>
        <family val="2"/>
      </rPr>
      <t>only</t>
    </r>
    <r>
      <rPr>
        <i/>
        <sz val="11"/>
        <color indexed="8"/>
        <rFont val="Calibri"/>
        <family val="2"/>
      </rPr>
      <t xml:space="preserve"> columns 'B' and 'C' before filling the other tabs (from 'Staff' to 'Other'). For Centre of Excellence, Support to Institutions and Support to associations actions: you will have only the opportunity to declare costs for the beneficiary organisation (denominated P01).</t>
    </r>
  </si>
  <si>
    <t>For the Networks: once you have filled in the cells under the columns 'B' and 'C' you will receive your partner reference (P01,P02,.... P30) necessary to fill in the other tabs. Please note that without the mentioned reference (P01, P02,...., P30) the costs declared under the other tabs will be not taken into account in the Consolidated Summary Report.</t>
  </si>
  <si>
    <t xml:space="preserve">Once you have filled the other tabs, go back to our "Expenditure &amp; Revenue" tab. Then, you can fill in the cells concerning the sources of revenue and their relative amounts splitted by partner (columns 'O', 'Q', 'R' and 'S').  </t>
  </si>
  <si>
    <t xml:space="preserve">Tab "Staff" </t>
  </si>
  <si>
    <t>In this tab you should mention on cell A8 to cell A56 the partner involved in this project (PO1 for CoE, Suppi and Suppa action; P01, P02, P03, etc. for Network). Please take in consideration that leaving the cell empty will result that the information in the row will not be added in the Consolidated Summary Report.</t>
  </si>
  <si>
    <t>Column B is filled automatically once the partner is inserted in the corresponding cell</t>
  </si>
  <si>
    <t>Tab "Travel and subsistence"</t>
  </si>
  <si>
    <t>In this tab you have to declare travels and subsistence for staff only.</t>
  </si>
  <si>
    <t>In case of declaration all the yellow cells related to the row have to be filled in. Leaving one of these cells empty will result that the information in the row will not be added in the Expenditure &amp; Revenue tab and therefore in the Consolidated Summary Report.</t>
  </si>
  <si>
    <t>The purpose of the journey should be easily linked to the activities as reported in the final report.</t>
  </si>
  <si>
    <t>Tab "Equipment"</t>
  </si>
  <si>
    <t>You should mention on cell A3 to cell A52 the equipment associated to the Partner.</t>
  </si>
  <si>
    <t>Please complete in each row of this tab cells D3 to cell D52 and cells E3 to cell E52 for each equipment item of the project.</t>
  </si>
  <si>
    <t>Please take in consideration that leaving the cells empty will result that the information in the row will not be added in the Consolidated Summary Report.</t>
  </si>
  <si>
    <t>The rest of the information (Number of items, Cost,  Usage rate % , Depreciation rate%) will calculate the  Total costs for these lines. The total of this chapter will appear on cell I53.</t>
  </si>
  <si>
    <t xml:space="preserve">Tab "Subcontracting" </t>
  </si>
  <si>
    <t>You should mention on cell A5 to cell A54 the Subcontracting associated to the Partner. On cells D5 to cell E54 please give details of the subcontracting.</t>
  </si>
  <si>
    <t>Total costs for this item will be shwon on cell E52.</t>
  </si>
  <si>
    <t xml:space="preserve">Tab "Teaching Costs" </t>
  </si>
  <si>
    <t>You should mention on cell B3 to cell B102 the name of the Professor.</t>
  </si>
  <si>
    <t>In case you leave the cells empty the information in the row will not be added in the Consolidated Summary Report.</t>
  </si>
  <si>
    <t>Total costs for this item will be shown on cell J105.</t>
  </si>
  <si>
    <t>Tab "Other"</t>
  </si>
  <si>
    <t>You should mention on cell A2 to cell A41 the Other costs associated to each partner. Leaving this category empty will result that the information in the row will not be added in the Consolidated Summary Report.</t>
  </si>
  <si>
    <t>Under the tab "Consolidated Summary Report", on the range going from cells A43 to I49, there is a box of possible / probable warning messages. Those warning messages will alert you in case of encoding errors in your final declaration. If this range is empty, you will have a message, on cell D40 saying "No Errors".</t>
  </si>
  <si>
    <t>Description of errors:</t>
  </si>
  <si>
    <r>
      <t xml:space="preserve">- </t>
    </r>
    <r>
      <rPr>
        <u/>
        <sz val="10"/>
        <color indexed="8"/>
        <rFont val="Calibri"/>
        <family val="2"/>
      </rPr>
      <t>Equipment exceed 10% of Budget</t>
    </r>
    <r>
      <rPr>
        <sz val="10"/>
        <color indexed="8"/>
        <rFont val="Calibri"/>
        <family val="2"/>
      </rPr>
      <t xml:space="preserve">: </t>
    </r>
    <r>
      <rPr>
        <i/>
        <sz val="10"/>
        <color indexed="8"/>
        <rFont val="Calibri"/>
        <family val="2"/>
      </rPr>
      <t>Equipment costs exceed the maximum amount of 10% of the total eligible costs of the project.</t>
    </r>
  </si>
  <si>
    <r>
      <t xml:space="preserve">- </t>
    </r>
    <r>
      <rPr>
        <u/>
        <sz val="10"/>
        <color indexed="8"/>
        <rFont val="Calibri"/>
        <family val="2"/>
      </rPr>
      <t>Subcontracting exceed 30% of Budget</t>
    </r>
    <r>
      <rPr>
        <i/>
        <sz val="10"/>
        <color indexed="8"/>
        <rFont val="Calibri"/>
        <family val="2"/>
      </rPr>
      <t>: Subcontracting costs exceed the maximum amount of 30% of the total eligible costs of the project.</t>
    </r>
  </si>
  <si>
    <r>
      <t xml:space="preserve">- </t>
    </r>
    <r>
      <rPr>
        <u/>
        <sz val="10"/>
        <color indexed="8"/>
        <rFont val="Calibri"/>
        <family val="2"/>
      </rPr>
      <t>Indirect Costs exceed 7%</t>
    </r>
    <r>
      <rPr>
        <i/>
        <sz val="10"/>
        <color indexed="8"/>
        <rFont val="Calibri"/>
        <family val="2"/>
      </rPr>
      <t>: Indirect Costs claimed exceed the maximum amount of 7% of the sum of total directs costs.</t>
    </r>
  </si>
  <si>
    <r>
      <t xml:space="preserve">- </t>
    </r>
    <r>
      <rPr>
        <u/>
        <sz val="10"/>
        <color indexed="8"/>
        <rFont val="Calibri"/>
        <family val="2"/>
      </rPr>
      <t>Maximum EU Grant: 80% of Total Costs</t>
    </r>
    <r>
      <rPr>
        <i/>
        <sz val="10"/>
        <color indexed="8"/>
        <rFont val="Calibri"/>
        <family val="2"/>
      </rPr>
      <t>: EU Grant requested exceeds the maximum amount of 80% of the total eligible costs.</t>
    </r>
  </si>
  <si>
    <r>
      <t xml:space="preserve">- </t>
    </r>
    <r>
      <rPr>
        <u/>
        <sz val="10"/>
        <color indexed="8"/>
        <rFont val="Calibri"/>
        <family val="2"/>
      </rPr>
      <t>Maximum EU Grant non respected</t>
    </r>
    <r>
      <rPr>
        <i/>
        <sz val="10"/>
        <color indexed="8"/>
        <rFont val="Calibri"/>
        <family val="2"/>
      </rPr>
      <t>: The requested grant declared under the cells 'O39' of the tab 'Expenditure &amp; Revenue' is bigger than the amount reported under the cell 'I10' of the tab Consolidated Summary Report.</t>
    </r>
  </si>
  <si>
    <r>
      <t xml:space="preserve">- </t>
    </r>
    <r>
      <rPr>
        <u/>
        <sz val="10"/>
        <color indexed="8"/>
        <rFont val="Calibri"/>
        <family val="2"/>
      </rPr>
      <t>Total costs should balance with (Maximum Union contribution + Applicant contribution)</t>
    </r>
    <r>
      <rPr>
        <i/>
        <sz val="10"/>
        <color indexed="8"/>
        <rFont val="Calibri"/>
        <family val="2"/>
      </rPr>
      <t>: if the sum of Total Costs differs from the Total Revenue, your budget is then not balanced.</t>
    </r>
  </si>
  <si>
    <t>Tab "Consolidated Summary Report"</t>
  </si>
  <si>
    <t>Belgium</t>
  </si>
  <si>
    <t>Bulgaria</t>
  </si>
  <si>
    <t>Czech Republic</t>
  </si>
  <si>
    <t>Denmark</t>
  </si>
  <si>
    <t>Germany</t>
  </si>
  <si>
    <t>Estonia</t>
  </si>
  <si>
    <t>Ireland</t>
  </si>
  <si>
    <t>Greece</t>
  </si>
  <si>
    <t>Spain</t>
  </si>
  <si>
    <t>France</t>
  </si>
  <si>
    <t>Croatia</t>
  </si>
  <si>
    <t>Italy</t>
  </si>
  <si>
    <t>Cyprus</t>
  </si>
  <si>
    <t>Latvia</t>
  </si>
  <si>
    <t>Lithuania</t>
  </si>
  <si>
    <t>Luxembourg</t>
  </si>
  <si>
    <t>Hungary</t>
  </si>
  <si>
    <t>Malta</t>
  </si>
  <si>
    <t>Netherlands</t>
  </si>
  <si>
    <t>Austria</t>
  </si>
  <si>
    <t>Poland</t>
  </si>
  <si>
    <t>Portugal</t>
  </si>
  <si>
    <t>Romania</t>
  </si>
  <si>
    <t>Slovenia</t>
  </si>
  <si>
    <t>Slovakia</t>
  </si>
  <si>
    <t>Finland</t>
  </si>
  <si>
    <t>Sweden</t>
  </si>
  <si>
    <t>United Kingdom</t>
  </si>
  <si>
    <t>Iceland</t>
  </si>
  <si>
    <t>Liechtenstein</t>
  </si>
  <si>
    <t>Norway</t>
  </si>
  <si>
    <t>Switzerland</t>
  </si>
  <si>
    <t>Turkey</t>
  </si>
  <si>
    <t>Afghanistan</t>
  </si>
  <si>
    <t>Albania</t>
  </si>
  <si>
    <t>Algeria</t>
  </si>
  <si>
    <t>Andorra</t>
  </si>
  <si>
    <t>Angola</t>
  </si>
  <si>
    <t>Antigua and Barbuda</t>
  </si>
  <si>
    <t>Argentina</t>
  </si>
  <si>
    <t>Armenia</t>
  </si>
  <si>
    <t>Australia</t>
  </si>
  <si>
    <t>Bahamas</t>
  </si>
  <si>
    <t>Bahrain</t>
  </si>
  <si>
    <t>Bangladesh</t>
  </si>
  <si>
    <t>Barbados</t>
  </si>
  <si>
    <t>Belarus</t>
  </si>
  <si>
    <t>Belize</t>
  </si>
  <si>
    <t>Benin</t>
  </si>
  <si>
    <t>Bhutan</t>
  </si>
  <si>
    <t>Bolivia</t>
  </si>
  <si>
    <t>Bosnia and Herzegovina</t>
  </si>
  <si>
    <t>Botswana</t>
  </si>
  <si>
    <t>Brazil</t>
  </si>
  <si>
    <t>Brunei</t>
  </si>
  <si>
    <t>Burkina Faso</t>
  </si>
  <si>
    <t>Burundi</t>
  </si>
  <si>
    <t>Cambodia</t>
  </si>
  <si>
    <t>Cameroon</t>
  </si>
  <si>
    <t>Canada</t>
  </si>
  <si>
    <t>Cape Verde</t>
  </si>
  <si>
    <t>Central African Republic</t>
  </si>
  <si>
    <t>Chad</t>
  </si>
  <si>
    <t>Chile</t>
  </si>
  <si>
    <t>China</t>
  </si>
  <si>
    <t>Colombia</t>
  </si>
  <si>
    <t>Comoros</t>
  </si>
  <si>
    <t>Congo (Democratic Republic of the)</t>
  </si>
  <si>
    <t>Cook Islands</t>
  </si>
  <si>
    <t>Costa Rica</t>
  </si>
  <si>
    <t>Cuba</t>
  </si>
  <si>
    <t>Dominica</t>
  </si>
  <si>
    <t>Dominican Republic</t>
  </si>
  <si>
    <t>Ecuador</t>
  </si>
  <si>
    <t>Egypt</t>
  </si>
  <si>
    <t>El Salvador</t>
  </si>
  <si>
    <t>Equatorial Guinea</t>
  </si>
  <si>
    <t>Eritrea</t>
  </si>
  <si>
    <t>Ethiopia</t>
  </si>
  <si>
    <t>Gabon</t>
  </si>
  <si>
    <t>Gambia</t>
  </si>
  <si>
    <t>Georgia</t>
  </si>
  <si>
    <t>Ghana</t>
  </si>
  <si>
    <t>Grenada</t>
  </si>
  <si>
    <t>Guatemala</t>
  </si>
  <si>
    <t>Guinea-Bissau</t>
  </si>
  <si>
    <t>Guyana</t>
  </si>
  <si>
    <t>Haiti</t>
  </si>
  <si>
    <t>Honduras</t>
  </si>
  <si>
    <t>Hong Kong</t>
  </si>
  <si>
    <t>India</t>
  </si>
  <si>
    <t>Indonesia</t>
  </si>
  <si>
    <t>Iran</t>
  </si>
  <si>
    <t>Israel</t>
  </si>
  <si>
    <t>Jamaica</t>
  </si>
  <si>
    <t>Japan</t>
  </si>
  <si>
    <t>Jordan</t>
  </si>
  <si>
    <t>Kazakhstan</t>
  </si>
  <si>
    <t>Kenya</t>
  </si>
  <si>
    <t>Kiribati</t>
  </si>
  <si>
    <t>Korea, DPR</t>
  </si>
  <si>
    <t>Korea, Republic of</t>
  </si>
  <si>
    <t>Kosovo, under UNSC 1244/1999</t>
  </si>
  <si>
    <t>Kuwait</t>
  </si>
  <si>
    <t>Kyrgyzstan</t>
  </si>
  <si>
    <t>Laos</t>
  </si>
  <si>
    <t>Lebanon</t>
  </si>
  <si>
    <t>Lesotho</t>
  </si>
  <si>
    <t>Liberia</t>
  </si>
  <si>
    <t>Libya</t>
  </si>
  <si>
    <t>Macao</t>
  </si>
  <si>
    <t>Madagascar</t>
  </si>
  <si>
    <t>Malawi</t>
  </si>
  <si>
    <t>Malaysia</t>
  </si>
  <si>
    <t>Maldives</t>
  </si>
  <si>
    <t>Mali</t>
  </si>
  <si>
    <t>Marshall Islands</t>
  </si>
  <si>
    <t>Mauritania</t>
  </si>
  <si>
    <t>Mauritius</t>
  </si>
  <si>
    <t>Mexico</t>
  </si>
  <si>
    <t>Micronesia</t>
  </si>
  <si>
    <t>Moldova</t>
  </si>
  <si>
    <t>Monaco</t>
  </si>
  <si>
    <t>Mongolia</t>
  </si>
  <si>
    <t>Montenegro</t>
  </si>
  <si>
    <t>Morocco</t>
  </si>
  <si>
    <t>Myanmar</t>
  </si>
  <si>
    <t>Namibia</t>
  </si>
  <si>
    <t>Nauru</t>
  </si>
  <si>
    <t>Nepal</t>
  </si>
  <si>
    <t>New-Zealand</t>
  </si>
  <si>
    <t>Nicaragua</t>
  </si>
  <si>
    <t>Niger</t>
  </si>
  <si>
    <t>Nigeria</t>
  </si>
  <si>
    <t>Niue</t>
  </si>
  <si>
    <t>Oman</t>
  </si>
  <si>
    <t>Pakistan</t>
  </si>
  <si>
    <t>Palau</t>
  </si>
  <si>
    <t>Palestine</t>
  </si>
  <si>
    <t>Panama</t>
  </si>
  <si>
    <t>Papua New Guinea</t>
  </si>
  <si>
    <t>Paraguay</t>
  </si>
  <si>
    <t>Peru</t>
  </si>
  <si>
    <t>Philippines</t>
  </si>
  <si>
    <t>Qatar</t>
  </si>
  <si>
    <t>Rwanda</t>
  </si>
  <si>
    <t>Saint Kitts and Nevis</t>
  </si>
  <si>
    <t>Saint-Vincent and the Grenadines</t>
  </si>
  <si>
    <t>Samoa</t>
  </si>
  <si>
    <t>San Marino</t>
  </si>
  <si>
    <t>Sao Tome and Principe</t>
  </si>
  <si>
    <t>Saudi Arabia</t>
  </si>
  <si>
    <t>Senegal</t>
  </si>
  <si>
    <t>Serbia</t>
  </si>
  <si>
    <t>Seychelles</t>
  </si>
  <si>
    <t>Sierra Leone</t>
  </si>
  <si>
    <t>Singapore</t>
  </si>
  <si>
    <t>Solomon Islands</t>
  </si>
  <si>
    <t>Somalia</t>
  </si>
  <si>
    <t>South Africa</t>
  </si>
  <si>
    <t>Sri Lanka</t>
  </si>
  <si>
    <t>Sudan</t>
  </si>
  <si>
    <t>Suriname</t>
  </si>
  <si>
    <t>Syria</t>
  </si>
  <si>
    <t>Taiwan</t>
  </si>
  <si>
    <t>Tanzania</t>
  </si>
  <si>
    <t>Thailand</t>
  </si>
  <si>
    <t>Togo</t>
  </si>
  <si>
    <t>Tonga</t>
  </si>
  <si>
    <t>Trinidad and Tobago</t>
  </si>
  <si>
    <t>Tunisia</t>
  </si>
  <si>
    <t>Turkmenistan</t>
  </si>
  <si>
    <t>Tuvalu</t>
  </si>
  <si>
    <t>Uganda</t>
  </si>
  <si>
    <t>United Arab Emirates</t>
  </si>
  <si>
    <t>United States of America</t>
  </si>
  <si>
    <t>Uruguay</t>
  </si>
  <si>
    <t>Uzbekistan</t>
  </si>
  <si>
    <t>Vanuatu</t>
  </si>
  <si>
    <t>Vatican City State</t>
  </si>
  <si>
    <t>Venezuela</t>
  </si>
  <si>
    <t>Vietnam</t>
  </si>
  <si>
    <t>Yemen</t>
  </si>
  <si>
    <t>Zambia</t>
  </si>
  <si>
    <t>Zimbabwe</t>
  </si>
  <si>
    <t>Other</t>
  </si>
  <si>
    <t>field : DURATION MONTHS C3:C17</t>
  </si>
  <si>
    <t>name of field  Activity = C21:C25</t>
  </si>
  <si>
    <t>name of field Activities = C21:D25</t>
  </si>
  <si>
    <t xml:space="preserve"> Cost of return journey</t>
  </si>
  <si>
    <t>Programme guide and instructions for applicants</t>
  </si>
  <si>
    <t>JEAN MONNET CENTRES OF EXCELLENCE 
JEAN MONNET SUPPORT TO ASSOCIATIONS
JEAN MONNET NETWORKS</t>
  </si>
  <si>
    <r>
      <rPr>
        <b/>
        <i/>
        <sz val="11"/>
        <rFont val="Calibri"/>
        <family val="2"/>
      </rPr>
      <t xml:space="preserve">Exchange rate for reporting purposes: </t>
    </r>
    <r>
      <rPr>
        <i/>
        <sz val="11"/>
        <rFont val="Calibri"/>
        <family val="2"/>
      </rPr>
      <t xml:space="preserve">
</t>
    </r>
    <r>
      <rPr>
        <i/>
        <sz val="9"/>
        <rFont val="Calibri"/>
        <family val="2"/>
      </rPr>
      <t>(Art. 10.8 or I.10.8 of the special conditions)</t>
    </r>
    <r>
      <rPr>
        <i/>
        <sz val="11"/>
        <rFont val="Calibri"/>
        <family val="2"/>
      </rPr>
      <t xml:space="preserve">
- </t>
    </r>
    <r>
      <rPr>
        <b/>
        <i/>
        <u/>
        <sz val="11"/>
        <rFont val="Calibri"/>
        <family val="2"/>
      </rPr>
      <t>Grant beneficiaries with general accounts in EUR</t>
    </r>
    <r>
      <rPr>
        <i/>
        <sz val="11"/>
        <rFont val="Calibri"/>
        <family val="2"/>
      </rPr>
      <t xml:space="preserve">: costs incurred in another currency shall be converted into EUR in accordance with the beneficiary’s usual accounting practices.
- </t>
    </r>
    <r>
      <rPr>
        <b/>
        <i/>
        <u/>
        <sz val="11"/>
        <rFont val="Calibri"/>
        <family val="2"/>
      </rPr>
      <t>Grant beneficiaries with  general accounts in a currency other than EUR</t>
    </r>
    <r>
      <rPr>
        <i/>
        <sz val="11"/>
        <rFont val="Calibri"/>
        <family val="2"/>
      </rPr>
      <t xml:space="preserve">: any conversion into euro of costs incurred in other currencies shall be made by the beneficiary at the monthly accounting rate established by the Commission and published on its website: (http://ec.europa.eu/budget/contracts_grants/info_contracts/inforeuro/index_en.cfm)
applicable for the month of the pre-financing payment, as set out in Article 4.1 (or I.4.1). </t>
    </r>
  </si>
  <si>
    <t>Republic of North Macedonia</t>
  </si>
  <si>
    <t>Djibouti</t>
  </si>
  <si>
    <t>Fiji</t>
  </si>
  <si>
    <t>Guinea</t>
  </si>
  <si>
    <t>Republic of Côte d'Ivoire</t>
  </si>
  <si>
    <t>Azerbaijan</t>
  </si>
  <si>
    <t>Congo</t>
  </si>
  <si>
    <t>Iraq</t>
  </si>
  <si>
    <t>Mozambique</t>
  </si>
  <si>
    <t>Saint-Lucia</t>
  </si>
  <si>
    <t>Eswatini</t>
  </si>
  <si>
    <t>Tajikistan</t>
  </si>
  <si>
    <t>Territory of Russia as recognised by international law</t>
  </si>
  <si>
    <t>Territory of Ukraine as recognised by international law</t>
  </si>
  <si>
    <t>Timor Leste – Democratic Republic of</t>
  </si>
  <si>
    <t>field countries: A3:A205</t>
  </si>
  <si>
    <t>P01</t>
  </si>
  <si>
    <t>There are four categories of staff: 1. Manager  2. Researcher, teacher and / or trainer  3. Technical  4. Administrative. For each category, the declaration of number of working days on the project multiplied the cost per day will give you the  cost of your staff/person declared. The amount per category will we given on cells  H5, L5, P5 and T5 and the total for this chapter will be given on cell D5.</t>
  </si>
  <si>
    <t>CALL FOR PROPOSAL 2020 - EAC/A02/2019  - Erasmus+ programme</t>
  </si>
  <si>
    <r>
      <t xml:space="preserve">Contract reference 
</t>
    </r>
    <r>
      <rPr>
        <sz val="13"/>
        <rFont val="Arial Narrow"/>
        <family val="2"/>
      </rPr>
      <t xml:space="preserve">(Contract N°: 619XXX or 620XXX or 621XXX) </t>
    </r>
  </si>
  <si>
    <t>CALL FOR PROPOSALS 2020 - EAC/A02/2019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</si>
</sst>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_ * #,##0.00_ ;_ * \-#,##0.00_ ;_ * &quot;-&quot;??_ ;_ @_ "/>
    <numFmt numFmtId="165" formatCode="&quot;€&quot;\ #,##0.00;[Red]&quot;€&quot;\ \-#,##0.00"/>
    <numFmt numFmtId="166" formatCode="#,##0\ &quot;€&quot;"/>
    <numFmt numFmtId="167" formatCode="#,##0.00_ ;[Red]\-#,##0.00\ "/>
    <numFmt numFmtId="168" formatCode="#,##0.00\ &quot;€&quot;"/>
    <numFmt numFmtId="169" formatCode="#,##0_ ;[Red]\-#,##0\ "/>
    <numFmt numFmtId="170" formatCode="#,##0.000"/>
    <numFmt numFmtId="171" formatCode="0.000"/>
  </numFmts>
  <fonts count="64" x14ac:knownFonts="1">
    <font>
      <sz val="10"/>
      <name val="Arial"/>
    </font>
    <font>
      <sz val="11"/>
      <color indexed="8"/>
      <name val="Calibri"/>
      <family val="2"/>
    </font>
    <font>
      <b/>
      <sz val="11"/>
      <name val="Arial Narrow"/>
      <family val="2"/>
    </font>
    <font>
      <b/>
      <sz val="10"/>
      <name val="Arial Narrow"/>
      <family val="2"/>
    </font>
    <font>
      <sz val="12"/>
      <name val="Arial Narrow"/>
      <family val="2"/>
    </font>
    <font>
      <sz val="10"/>
      <name val="Arial Narrow"/>
      <family val="2"/>
    </font>
    <font>
      <b/>
      <sz val="12"/>
      <name val="Arial Narrow"/>
      <family val="2"/>
    </font>
    <font>
      <u/>
      <sz val="10"/>
      <color indexed="12"/>
      <name val="Arial"/>
      <family val="2"/>
    </font>
    <font>
      <sz val="8"/>
      <name val="Arial"/>
      <family val="2"/>
    </font>
    <font>
      <u/>
      <sz val="10"/>
      <color indexed="12"/>
      <name val="Arial Narrow"/>
      <family val="2"/>
    </font>
    <font>
      <b/>
      <sz val="8"/>
      <name val="Arial Narrow"/>
      <family val="2"/>
    </font>
    <font>
      <sz val="10"/>
      <color indexed="9"/>
      <name val="Arial Narrow"/>
      <family val="2"/>
    </font>
    <font>
      <sz val="11"/>
      <name val="Arial Narrow"/>
      <family val="2"/>
    </font>
    <font>
      <sz val="10"/>
      <name val="Arial"/>
      <family val="2"/>
    </font>
    <font>
      <b/>
      <sz val="14"/>
      <name val="Arial Narrow"/>
      <family val="2"/>
    </font>
    <font>
      <sz val="14"/>
      <name val="Arial Narrow"/>
      <family val="2"/>
    </font>
    <font>
      <b/>
      <sz val="12"/>
      <name val="Georgia"/>
      <family val="1"/>
    </font>
    <font>
      <b/>
      <sz val="14"/>
      <name val="Georgia"/>
      <family val="1"/>
    </font>
    <font>
      <b/>
      <sz val="11"/>
      <name val="Georgia"/>
      <family val="1"/>
    </font>
    <font>
      <b/>
      <i/>
      <sz val="12"/>
      <name val="Georgia"/>
      <family val="1"/>
    </font>
    <font>
      <b/>
      <sz val="14"/>
      <name val="Arial"/>
      <family val="2"/>
    </font>
    <font>
      <sz val="12"/>
      <name val="Times New Roman"/>
      <family val="1"/>
    </font>
    <font>
      <sz val="13"/>
      <name val="Arial Narrow"/>
      <family val="2"/>
    </font>
    <font>
      <b/>
      <sz val="14"/>
      <name val="Calibri"/>
      <family val="2"/>
    </font>
    <font>
      <sz val="11"/>
      <name val="Calibri"/>
      <family val="2"/>
    </font>
    <font>
      <b/>
      <sz val="11"/>
      <name val="Calibri"/>
      <family val="2"/>
    </font>
    <font>
      <b/>
      <i/>
      <sz val="11"/>
      <color indexed="8"/>
      <name val="Calibri"/>
      <family val="2"/>
    </font>
    <font>
      <b/>
      <i/>
      <u/>
      <sz val="11"/>
      <color indexed="8"/>
      <name val="Calibri"/>
      <family val="2"/>
    </font>
    <font>
      <i/>
      <sz val="11"/>
      <color indexed="8"/>
      <name val="Calibri"/>
      <family val="2"/>
    </font>
    <font>
      <sz val="12"/>
      <name val="Georgia"/>
      <family val="1"/>
    </font>
    <font>
      <sz val="10"/>
      <name val="Times New Roman"/>
      <family val="1"/>
    </font>
    <font>
      <sz val="10"/>
      <color indexed="8"/>
      <name val="Calibri"/>
      <family val="2"/>
    </font>
    <font>
      <u/>
      <sz val="10"/>
      <color indexed="8"/>
      <name val="Calibri"/>
      <family val="2"/>
    </font>
    <font>
      <i/>
      <sz val="10"/>
      <color indexed="8"/>
      <name val="Calibri"/>
      <family val="2"/>
    </font>
    <font>
      <i/>
      <sz val="11"/>
      <name val="Calibri"/>
      <family val="2"/>
    </font>
    <font>
      <b/>
      <i/>
      <sz val="11"/>
      <name val="Calibri"/>
      <family val="2"/>
    </font>
    <font>
      <i/>
      <sz val="9"/>
      <name val="Calibri"/>
      <family val="2"/>
    </font>
    <font>
      <b/>
      <i/>
      <u/>
      <sz val="11"/>
      <name val="Calibri"/>
      <family val="2"/>
    </font>
    <font>
      <i/>
      <sz val="12"/>
      <name val="Georgia"/>
      <family val="1"/>
    </font>
    <font>
      <b/>
      <sz val="13"/>
      <name val="Arial Narrow"/>
      <family val="2"/>
    </font>
    <font>
      <b/>
      <sz val="13"/>
      <name val="Arial"/>
      <family val="2"/>
    </font>
    <font>
      <sz val="13"/>
      <name val="Arial"/>
      <family val="2"/>
    </font>
    <font>
      <sz val="11"/>
      <color theme="1"/>
      <name val="Calibri"/>
      <family val="2"/>
      <scheme val="minor"/>
    </font>
    <font>
      <b/>
      <sz val="10"/>
      <color theme="0"/>
      <name val="Arial Narrow"/>
      <family val="2"/>
    </font>
    <font>
      <sz val="12"/>
      <color rgb="FF5F5F5F"/>
      <name val="Arial Narrow"/>
      <family val="2"/>
    </font>
    <font>
      <b/>
      <sz val="14"/>
      <color rgb="FF5F5F5F"/>
      <name val="Arial Narrow"/>
      <family val="2"/>
    </font>
    <font>
      <b/>
      <sz val="12"/>
      <color rgb="FF5F5F5F"/>
      <name val="Arial Narrow"/>
      <family val="2"/>
    </font>
    <font>
      <b/>
      <i/>
      <sz val="11"/>
      <color rgb="FF000000"/>
      <name val="Calibri"/>
      <family val="2"/>
    </font>
    <font>
      <i/>
      <sz val="11"/>
      <color rgb="FF000000"/>
      <name val="Calibri"/>
      <family val="2"/>
    </font>
    <font>
      <b/>
      <i/>
      <u/>
      <sz val="11"/>
      <color rgb="FF000000"/>
      <name val="Calibri"/>
      <family val="2"/>
    </font>
    <font>
      <sz val="11"/>
      <color rgb="FF020990"/>
      <name val="Georgia"/>
      <family val="1"/>
    </font>
    <font>
      <b/>
      <sz val="9"/>
      <name val="Calibri"/>
      <family val="2"/>
      <scheme val="minor"/>
    </font>
    <font>
      <sz val="9"/>
      <name val="Calibri"/>
      <family val="2"/>
      <scheme val="minor"/>
    </font>
    <font>
      <sz val="10"/>
      <color theme="0"/>
      <name val="Arial Narrow"/>
      <family val="2"/>
    </font>
    <font>
      <i/>
      <sz val="10"/>
      <color rgb="FF000000"/>
      <name val="Calibri"/>
      <family val="2"/>
    </font>
    <font>
      <sz val="10"/>
      <color rgb="FF000000"/>
      <name val="Arial"/>
      <family val="2"/>
    </font>
    <font>
      <b/>
      <sz val="11"/>
      <color rgb="FF000000"/>
      <name val="Calibri"/>
      <family val="2"/>
    </font>
    <font>
      <b/>
      <i/>
      <sz val="10"/>
      <color rgb="FF000000"/>
      <name val="Calibri"/>
      <family val="2"/>
    </font>
    <font>
      <sz val="10"/>
      <color rgb="FF000000"/>
      <name val="Calibri"/>
      <family val="2"/>
    </font>
    <font>
      <i/>
      <sz val="11"/>
      <name val="Calibri"/>
      <family val="2"/>
      <scheme val="minor"/>
    </font>
    <font>
      <b/>
      <i/>
      <sz val="11"/>
      <color theme="1"/>
      <name val="Calibri"/>
      <family val="2"/>
    </font>
    <font>
      <b/>
      <sz val="12"/>
      <color theme="1"/>
      <name val="Arial"/>
      <family val="2"/>
    </font>
    <font>
      <b/>
      <sz val="12"/>
      <color rgb="FFFF0000"/>
      <name val="Georgia"/>
      <family val="1"/>
    </font>
    <font>
      <b/>
      <i/>
      <sz val="12"/>
      <color rgb="FFFF0000"/>
      <name val="Georgia"/>
      <family val="1"/>
    </font>
  </fonts>
  <fills count="20">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65"/>
        <bgColor indexed="8"/>
      </patternFill>
    </fill>
    <fill>
      <patternFill patternType="darkDown">
        <fgColor indexed="8"/>
      </patternFill>
    </fill>
    <fill>
      <patternFill patternType="solid">
        <fgColor indexed="22"/>
        <bgColor indexed="8"/>
      </patternFill>
    </fill>
    <fill>
      <patternFill patternType="solid">
        <fgColor theme="0"/>
        <bgColor indexed="64"/>
      </patternFill>
    </fill>
    <fill>
      <patternFill patternType="solid">
        <fgColor theme="0" tint="-0.14999847407452621"/>
        <bgColor indexed="64"/>
      </patternFill>
    </fill>
    <fill>
      <patternFill patternType="darkDown">
        <fgColor indexed="8"/>
        <bgColor theme="6" tint="0.79998168889431442"/>
      </patternFill>
    </fill>
    <fill>
      <patternFill patternType="solid">
        <fgColor rgb="FFFFFFCC"/>
        <bgColor indexed="64"/>
      </patternFill>
    </fill>
    <fill>
      <patternFill patternType="solid">
        <fgColor rgb="FFFF0000"/>
        <bgColor indexed="64"/>
      </patternFill>
    </fill>
    <fill>
      <patternFill patternType="solid">
        <fgColor theme="0" tint="-4.9989318521683403E-2"/>
        <bgColor indexed="64"/>
      </patternFill>
    </fill>
    <fill>
      <patternFill patternType="darkDown">
        <fgColor indexed="8"/>
        <bgColor theme="0" tint="-4.9989318521683403E-2"/>
      </patternFill>
    </fill>
    <fill>
      <patternFill patternType="solid">
        <fgColor theme="6" tint="0.79998168889431442"/>
        <bgColor indexed="64"/>
      </patternFill>
    </fill>
    <fill>
      <patternFill patternType="solid">
        <fgColor theme="0" tint="-0.14996795556505021"/>
        <bgColor indexed="64"/>
      </patternFill>
    </fill>
    <fill>
      <patternFill patternType="solid">
        <fgColor theme="0" tint="-0.14996795556505021"/>
        <bgColor indexed="8"/>
      </patternFill>
    </fill>
    <fill>
      <patternFill patternType="solid">
        <fgColor rgb="FFFFFFFF"/>
        <bgColor indexed="64"/>
      </patternFill>
    </fill>
    <fill>
      <patternFill patternType="solid">
        <fgColor rgb="FFFFFF00"/>
        <bgColor indexed="64"/>
      </patternFill>
    </fill>
    <fill>
      <patternFill patternType="solid">
        <fgColor theme="1" tint="0.499984740745262"/>
        <bgColor indexed="64"/>
      </patternFill>
    </fill>
  </fills>
  <borders count="247">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ck">
        <color indexed="64"/>
      </left>
      <right style="thick">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medium">
        <color indexed="64"/>
      </right>
      <top style="hair">
        <color indexed="64"/>
      </top>
      <bottom style="thick">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ck">
        <color indexed="64"/>
      </left>
      <right style="hair">
        <color indexed="64"/>
      </right>
      <top style="medium">
        <color indexed="64"/>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medium">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medium">
        <color indexed="64"/>
      </right>
      <top style="medium">
        <color indexed="64"/>
      </top>
      <bottom style="hair">
        <color indexed="64"/>
      </bottom>
      <diagonal/>
    </border>
    <border>
      <left style="thick">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ck">
        <color indexed="64"/>
      </bottom>
      <diagonal/>
    </border>
    <border>
      <left style="thick">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medium">
        <color indexed="64"/>
      </left>
      <right style="thin">
        <color indexed="64"/>
      </right>
      <top style="hair">
        <color indexed="64"/>
      </top>
      <bottom style="thick">
        <color indexed="64"/>
      </bottom>
      <diagonal/>
    </border>
    <border>
      <left/>
      <right style="thin">
        <color indexed="64"/>
      </right>
      <top style="hair">
        <color indexed="64"/>
      </top>
      <bottom style="thick">
        <color indexed="64"/>
      </bottom>
      <diagonal/>
    </border>
    <border>
      <left/>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medium">
        <color indexed="64"/>
      </top>
      <bottom style="hair">
        <color indexed="64"/>
      </bottom>
      <diagonal/>
    </border>
    <border>
      <left style="thick">
        <color indexed="64"/>
      </left>
      <right style="thick">
        <color indexed="64"/>
      </right>
      <top style="medium">
        <color indexed="64"/>
      </top>
      <bottom style="hair">
        <color indexed="64"/>
      </bottom>
      <diagonal/>
    </border>
    <border>
      <left style="thin">
        <color indexed="64"/>
      </left>
      <right/>
      <top style="hair">
        <color indexed="64"/>
      </top>
      <bottom style="hair">
        <color indexed="64"/>
      </bottom>
      <diagonal/>
    </border>
    <border>
      <left style="thick">
        <color indexed="64"/>
      </left>
      <right style="thick">
        <color indexed="64"/>
      </right>
      <top style="hair">
        <color indexed="64"/>
      </top>
      <bottom style="hair">
        <color indexed="64"/>
      </bottom>
      <diagonal/>
    </border>
    <border>
      <left style="thin">
        <color indexed="64"/>
      </left>
      <right/>
      <top style="hair">
        <color indexed="64"/>
      </top>
      <bottom style="thick">
        <color indexed="64"/>
      </bottom>
      <diagonal/>
    </border>
    <border>
      <left style="thick">
        <color indexed="64"/>
      </left>
      <right style="thick">
        <color indexed="64"/>
      </right>
      <top style="hair">
        <color indexed="64"/>
      </top>
      <bottom style="thick">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ck">
        <color indexed="64"/>
      </left>
      <right/>
      <top style="thick">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medium">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thick">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medium">
        <color indexed="64"/>
      </right>
      <top/>
      <bottom/>
      <diagonal/>
    </border>
    <border>
      <left style="medium">
        <color indexed="64"/>
      </left>
      <right style="medium">
        <color indexed="64"/>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ck">
        <color indexed="64"/>
      </right>
      <top/>
      <bottom style="thick">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ck">
        <color indexed="64"/>
      </right>
      <top/>
      <bottom/>
      <diagonal/>
    </border>
    <border>
      <left style="hair">
        <color indexed="64"/>
      </left>
      <right style="thick">
        <color indexed="64"/>
      </right>
      <top style="medium">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style="hair">
        <color indexed="64"/>
      </top>
      <bottom style="thick">
        <color indexed="64"/>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medium">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ck">
        <color indexed="64"/>
      </right>
      <top/>
      <bottom style="thick">
        <color indexed="64"/>
      </bottom>
      <diagonal/>
    </border>
    <border>
      <left/>
      <right/>
      <top/>
      <bottom style="thick">
        <color indexed="64"/>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bottom style="hair">
        <color indexed="64"/>
      </bottom>
      <diagonal/>
    </border>
    <border>
      <left style="medium">
        <color indexed="64"/>
      </left>
      <right style="thick">
        <color indexed="64"/>
      </right>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diagonal/>
    </border>
    <border>
      <left/>
      <right style="medium">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indexed="64"/>
      </left>
      <right/>
      <top/>
      <bottom style="thick">
        <color indexed="64"/>
      </bottom>
      <diagonal/>
    </border>
    <border>
      <left style="thick">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medium">
        <color indexed="64"/>
      </left>
      <right/>
      <top style="thin">
        <color indexed="64"/>
      </top>
      <bottom style="thick">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bottom style="thin">
        <color indexed="64"/>
      </bottom>
      <diagonal/>
    </border>
    <border>
      <left/>
      <right/>
      <top style="thin">
        <color indexed="64"/>
      </top>
      <bottom style="medium">
        <color indexed="64"/>
      </bottom>
      <diagonal/>
    </border>
    <border>
      <left style="thick">
        <color indexed="64"/>
      </left>
      <right/>
      <top/>
      <bottom/>
      <diagonal/>
    </border>
    <border>
      <left/>
      <right style="double">
        <color indexed="64"/>
      </right>
      <top style="thick">
        <color indexed="64"/>
      </top>
      <bottom/>
      <diagonal/>
    </border>
    <border>
      <left/>
      <right style="double">
        <color indexed="64"/>
      </right>
      <top/>
      <bottom/>
      <diagonal/>
    </border>
    <border>
      <left/>
      <right style="thick">
        <color indexed="64"/>
      </right>
      <top/>
      <bottom/>
      <diagonal/>
    </border>
    <border>
      <left/>
      <right style="double">
        <color indexed="64"/>
      </right>
      <top/>
      <bottom style="double">
        <color indexed="64"/>
      </bottom>
      <diagonal/>
    </border>
    <border>
      <left style="thick">
        <color indexed="64"/>
      </left>
      <right style="thick">
        <color indexed="64"/>
      </right>
      <top style="thick">
        <color indexed="64"/>
      </top>
      <bottom style="hair">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medium">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ck">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thick">
        <color indexed="64"/>
      </left>
      <right style="double">
        <color indexed="64"/>
      </right>
      <top/>
      <bottom/>
      <diagonal/>
    </border>
    <border>
      <left style="thick">
        <color indexed="64"/>
      </left>
      <right/>
      <top style="thick">
        <color indexed="64"/>
      </top>
      <bottom/>
      <diagonal/>
    </border>
    <border>
      <left/>
      <right style="thick">
        <color indexed="64"/>
      </right>
      <top style="thick">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ck">
        <color indexed="64"/>
      </top>
      <bottom style="thick">
        <color indexed="64"/>
      </bottom>
      <diagonal/>
    </border>
    <border>
      <left style="thick">
        <color indexed="64"/>
      </left>
      <right style="thick">
        <color indexed="64"/>
      </right>
      <top style="thick">
        <color indexed="64"/>
      </top>
      <bottom/>
      <diagonal/>
    </border>
    <border>
      <left style="medium">
        <color indexed="64"/>
      </left>
      <right/>
      <top/>
      <bottom style="thin">
        <color indexed="64"/>
      </bottom>
      <diagonal/>
    </border>
    <border>
      <left style="medium">
        <color indexed="64"/>
      </left>
      <right style="thick">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medium">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ck">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ck">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ck">
        <color indexed="64"/>
      </right>
      <top style="thick">
        <color indexed="64"/>
      </top>
      <bottom/>
      <diagonal/>
    </border>
    <border>
      <left style="thick">
        <color indexed="64"/>
      </left>
      <right/>
      <top/>
      <bottom style="medium">
        <color indexed="64"/>
      </bottom>
      <diagonal/>
    </border>
    <border>
      <left style="medium">
        <color indexed="64"/>
      </left>
      <right style="thin">
        <color indexed="64"/>
      </right>
      <top/>
      <bottom/>
      <diagonal/>
    </border>
    <border>
      <left style="thick">
        <color indexed="64"/>
      </left>
      <right style="thin">
        <color indexed="64"/>
      </right>
      <top style="thick">
        <color indexed="64"/>
      </top>
      <bottom/>
      <diagonal/>
    </border>
    <border>
      <left style="thick">
        <color indexed="64"/>
      </left>
      <right style="thin">
        <color indexed="64"/>
      </right>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bottom style="medium">
        <color indexed="64"/>
      </bottom>
      <diagonal/>
    </border>
    <border>
      <left style="thick">
        <color indexed="64"/>
      </left>
      <right/>
      <top style="medium">
        <color indexed="64"/>
      </top>
      <bottom/>
      <diagonal/>
    </border>
    <border>
      <left style="thick">
        <color indexed="64"/>
      </left>
      <right/>
      <top style="medium">
        <color indexed="64"/>
      </top>
      <bottom style="thick">
        <color indexed="64"/>
      </bottom>
      <diagonal/>
    </border>
    <border>
      <left style="thin">
        <color indexed="64"/>
      </left>
      <right style="thin">
        <color indexed="64"/>
      </right>
      <top style="hair">
        <color theme="0" tint="-0.14996795556505021"/>
      </top>
      <bottom style="thin">
        <color indexed="64"/>
      </bottom>
      <diagonal/>
    </border>
    <border>
      <left style="thin">
        <color indexed="64"/>
      </left>
      <right style="thin">
        <color indexed="64"/>
      </right>
      <top style="hair">
        <color theme="0" tint="-0.14996795556505021"/>
      </top>
      <bottom style="hair">
        <color theme="0" tint="-0.14996795556505021"/>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indexed="64"/>
      </left>
      <right/>
      <top style="thin">
        <color indexed="64"/>
      </top>
      <bottom style="hair">
        <color theme="0" tint="-0.14996795556505021"/>
      </bottom>
      <diagonal/>
    </border>
    <border>
      <left/>
      <right/>
      <top style="thin">
        <color indexed="64"/>
      </top>
      <bottom style="hair">
        <color theme="0" tint="-0.14996795556505021"/>
      </bottom>
      <diagonal/>
    </border>
    <border>
      <left/>
      <right style="thin">
        <color indexed="64"/>
      </right>
      <top style="thin">
        <color indexed="64"/>
      </top>
      <bottom style="hair">
        <color theme="0" tint="-0.14996795556505021"/>
      </bottom>
      <diagonal/>
    </border>
  </borders>
  <cellStyleXfs count="10">
    <xf numFmtId="0" fontId="0" fillId="0" borderId="0"/>
    <xf numFmtId="164" fontId="42" fillId="0" borderId="0" applyFont="0" applyFill="0" applyBorder="0" applyAlignment="0" applyProtection="0"/>
    <xf numFmtId="0" fontId="7" fillId="0" borderId="0" applyNumberFormat="0" applyFill="0" applyBorder="0" applyAlignment="0" applyProtection="0">
      <alignment vertical="top"/>
      <protection locked="0"/>
    </xf>
    <xf numFmtId="0" fontId="13" fillId="0" borderId="0"/>
    <xf numFmtId="9" fontId="13" fillId="0" borderId="0" applyFont="0" applyFill="0" applyBorder="0" applyAlignment="0" applyProtection="0"/>
    <xf numFmtId="9" fontId="13" fillId="0" borderId="0" applyFont="0" applyFill="0" applyBorder="0" applyAlignment="0" applyProtection="0"/>
    <xf numFmtId="9" fontId="42" fillId="0" borderId="0" applyFont="0" applyFill="0" applyBorder="0" applyAlignment="0" applyProtection="0"/>
    <xf numFmtId="0" fontId="13" fillId="0" borderId="0"/>
    <xf numFmtId="0" fontId="13" fillId="0" borderId="0"/>
    <xf numFmtId="0" fontId="1" fillId="0" borderId="0"/>
  </cellStyleXfs>
  <cellXfs count="690">
    <xf numFmtId="0" fontId="0" fillId="0" borderId="0" xfId="0"/>
    <xf numFmtId="0" fontId="12" fillId="7" borderId="0" xfId="0" applyFont="1" applyFill="1" applyBorder="1" applyAlignment="1" applyProtection="1">
      <protection hidden="1"/>
    </xf>
    <xf numFmtId="0" fontId="12" fillId="7" borderId="0" xfId="0" applyFont="1" applyFill="1" applyBorder="1" applyProtection="1">
      <protection hidden="1"/>
    </xf>
    <xf numFmtId="0" fontId="2" fillId="7" borderId="0" xfId="0" applyFont="1" applyFill="1" applyBorder="1" applyProtection="1">
      <protection hidden="1"/>
    </xf>
    <xf numFmtId="0" fontId="12" fillId="7" borderId="0" xfId="0" applyFont="1" applyFill="1" applyBorder="1" applyAlignment="1" applyProtection="1">
      <alignment horizontal="center"/>
      <protection hidden="1"/>
    </xf>
    <xf numFmtId="164" fontId="4" fillId="7" borderId="0" xfId="1" applyFont="1" applyFill="1" applyBorder="1" applyAlignment="1" applyProtection="1">
      <alignment vertical="center" wrapText="1"/>
      <protection hidden="1"/>
    </xf>
    <xf numFmtId="0" fontId="3" fillId="7" borderId="0" xfId="0" applyFont="1" applyFill="1" applyBorder="1" applyAlignment="1" applyProtection="1">
      <alignment horizontal="right"/>
      <protection hidden="1"/>
    </xf>
    <xf numFmtId="0" fontId="16" fillId="7" borderId="0" xfId="3" applyFont="1" applyFill="1" applyBorder="1" applyAlignment="1" applyProtection="1">
      <alignment horizontal="left" vertical="center" wrapText="1"/>
      <protection hidden="1"/>
    </xf>
    <xf numFmtId="0" fontId="16" fillId="7" borderId="0" xfId="3" applyFont="1" applyFill="1" applyBorder="1" applyAlignment="1" applyProtection="1">
      <alignment horizontal="left" vertical="center"/>
      <protection hidden="1"/>
    </xf>
    <xf numFmtId="0" fontId="5" fillId="7" borderId="0" xfId="0" applyFont="1" applyFill="1" applyBorder="1" applyProtection="1">
      <protection hidden="1"/>
    </xf>
    <xf numFmtId="0" fontId="16" fillId="7" borderId="1" xfId="3" applyFont="1" applyFill="1" applyBorder="1" applyAlignment="1" applyProtection="1">
      <alignment horizontal="left" vertical="center"/>
      <protection hidden="1"/>
    </xf>
    <xf numFmtId="0" fontId="5" fillId="7" borderId="1" xfId="0" applyFont="1" applyFill="1" applyBorder="1" applyProtection="1">
      <protection hidden="1"/>
    </xf>
    <xf numFmtId="0" fontId="5" fillId="7" borderId="2" xfId="0" applyFont="1" applyFill="1" applyBorder="1" applyProtection="1">
      <protection hidden="1"/>
    </xf>
    <xf numFmtId="0" fontId="16" fillId="7" borderId="0" xfId="3" applyFont="1" applyFill="1" applyBorder="1" applyAlignment="1" applyProtection="1">
      <alignment vertical="center"/>
      <protection hidden="1"/>
    </xf>
    <xf numFmtId="164" fontId="6" fillId="7" borderId="0" xfId="1" applyFont="1" applyFill="1" applyBorder="1" applyAlignment="1" applyProtection="1">
      <alignment vertical="center" wrapText="1"/>
      <protection hidden="1"/>
    </xf>
    <xf numFmtId="0" fontId="0" fillId="0" borderId="0" xfId="0" applyProtection="1">
      <protection hidden="1"/>
    </xf>
    <xf numFmtId="0" fontId="5" fillId="0" borderId="0" xfId="0" applyFont="1" applyAlignment="1" applyProtection="1">
      <alignment vertical="center"/>
      <protection hidden="1"/>
    </xf>
    <xf numFmtId="0" fontId="17" fillId="7" borderId="1" xfId="3" applyFont="1" applyFill="1" applyBorder="1" applyAlignment="1" applyProtection="1">
      <alignment horizontal="right" vertical="center"/>
      <protection hidden="1"/>
    </xf>
    <xf numFmtId="0" fontId="19" fillId="7" borderId="3" xfId="3" applyFont="1" applyFill="1" applyBorder="1" applyAlignment="1" applyProtection="1">
      <alignment horizontal="left" vertical="center"/>
      <protection hidden="1"/>
    </xf>
    <xf numFmtId="0" fontId="12" fillId="7" borderId="0" xfId="0" applyFont="1" applyFill="1" applyProtection="1">
      <protection hidden="1"/>
    </xf>
    <xf numFmtId="0" fontId="3" fillId="8" borderId="4" xfId="0" applyFont="1" applyFill="1" applyBorder="1" applyAlignment="1" applyProtection="1">
      <alignment horizontal="center" vertical="center" wrapText="1"/>
      <protection hidden="1"/>
    </xf>
    <xf numFmtId="0" fontId="3" fillId="8" borderId="5" xfId="0" applyFont="1" applyFill="1" applyBorder="1" applyAlignment="1" applyProtection="1">
      <alignment horizontal="center" vertical="center" wrapText="1"/>
      <protection hidden="1"/>
    </xf>
    <xf numFmtId="0" fontId="3" fillId="8" borderId="6" xfId="0" applyFont="1" applyFill="1" applyBorder="1" applyAlignment="1" applyProtection="1">
      <alignment horizontal="center" vertical="center" wrapText="1"/>
      <protection hidden="1"/>
    </xf>
    <xf numFmtId="9" fontId="11" fillId="9" borderId="7" xfId="0" applyNumberFormat="1" applyFont="1" applyFill="1" applyBorder="1" applyAlignment="1" applyProtection="1">
      <alignment vertical="center"/>
      <protection hidden="1"/>
    </xf>
    <xf numFmtId="9" fontId="11" fillId="9" borderId="0" xfId="0" applyNumberFormat="1" applyFont="1" applyFill="1" applyBorder="1" applyAlignment="1" applyProtection="1">
      <alignment vertical="center"/>
      <protection hidden="1"/>
    </xf>
    <xf numFmtId="9" fontId="11" fillId="9" borderId="8" xfId="0" applyNumberFormat="1" applyFont="1" applyFill="1" applyBorder="1" applyAlignment="1" applyProtection="1">
      <alignment vertical="center"/>
      <protection hidden="1"/>
    </xf>
    <xf numFmtId="4" fontId="14" fillId="3" borderId="0" xfId="0" applyNumberFormat="1" applyFont="1" applyFill="1" applyBorder="1" applyAlignment="1" applyProtection="1">
      <alignment vertical="center" wrapText="1"/>
      <protection hidden="1"/>
    </xf>
    <xf numFmtId="167" fontId="14" fillId="3" borderId="0" xfId="0" applyNumberFormat="1" applyFont="1" applyFill="1" applyBorder="1" applyAlignment="1" applyProtection="1">
      <alignment vertical="center" wrapText="1"/>
      <protection hidden="1"/>
    </xf>
    <xf numFmtId="4" fontId="14" fillId="3" borderId="0" xfId="0" applyNumberFormat="1" applyFont="1" applyFill="1" applyBorder="1" applyAlignment="1" applyProtection="1">
      <alignment horizontal="right" vertical="center" wrapText="1"/>
      <protection hidden="1"/>
    </xf>
    <xf numFmtId="9" fontId="11" fillId="3" borderId="0" xfId="0" applyNumberFormat="1" applyFont="1" applyFill="1" applyBorder="1" applyAlignment="1" applyProtection="1">
      <alignment vertical="center"/>
      <protection hidden="1"/>
    </xf>
    <xf numFmtId="9" fontId="11" fillId="4" borderId="0" xfId="0" applyNumberFormat="1" applyFont="1" applyFill="1" applyBorder="1" applyAlignment="1" applyProtection="1">
      <alignment vertical="center"/>
      <protection hidden="1"/>
    </xf>
    <xf numFmtId="0" fontId="5" fillId="8" borderId="9" xfId="0" applyFont="1" applyFill="1" applyBorder="1" applyAlignment="1" applyProtection="1">
      <alignment horizontal="center" vertical="center" wrapText="1"/>
      <protection hidden="1"/>
    </xf>
    <xf numFmtId="0" fontId="5" fillId="8" borderId="10" xfId="0" applyFont="1" applyFill="1" applyBorder="1" applyAlignment="1" applyProtection="1">
      <alignment horizontal="center" vertical="center" wrapText="1"/>
      <protection hidden="1"/>
    </xf>
    <xf numFmtId="0" fontId="3" fillId="8" borderId="11" xfId="0" applyFont="1" applyFill="1" applyBorder="1" applyAlignment="1" applyProtection="1">
      <alignment horizontal="center" vertical="center" wrapText="1"/>
      <protection hidden="1"/>
    </xf>
    <xf numFmtId="0" fontId="3" fillId="8" borderId="12" xfId="0" applyFont="1" applyFill="1" applyBorder="1" applyAlignment="1" applyProtection="1">
      <alignment horizontal="center" vertical="center" wrapText="1"/>
      <protection hidden="1"/>
    </xf>
    <xf numFmtId="0" fontId="3" fillId="8" borderId="13" xfId="0" applyFont="1" applyFill="1" applyBorder="1" applyAlignment="1" applyProtection="1">
      <alignment horizontal="center" vertical="center" wrapText="1"/>
      <protection hidden="1"/>
    </xf>
    <xf numFmtId="0" fontId="5" fillId="8" borderId="14" xfId="0" applyFont="1" applyFill="1" applyBorder="1" applyAlignment="1" applyProtection="1">
      <alignment horizontal="center" vertical="center"/>
      <protection hidden="1"/>
    </xf>
    <xf numFmtId="0" fontId="5" fillId="8" borderId="11" xfId="0" applyFont="1" applyFill="1" applyBorder="1" applyAlignment="1" applyProtection="1">
      <alignment horizontal="center" vertical="center"/>
      <protection hidden="1"/>
    </xf>
    <xf numFmtId="0" fontId="14" fillId="3" borderId="0" xfId="0" applyFont="1" applyFill="1" applyBorder="1" applyAlignment="1" applyProtection="1">
      <alignment horizontal="center" vertical="center"/>
      <protection hidden="1"/>
    </xf>
    <xf numFmtId="0" fontId="2" fillId="7" borderId="0" xfId="0" applyFont="1" applyFill="1" applyBorder="1" applyAlignment="1" applyProtection="1">
      <alignment horizontal="left"/>
      <protection hidden="1"/>
    </xf>
    <xf numFmtId="0" fontId="21" fillId="7" borderId="0" xfId="0" applyFont="1" applyFill="1" applyBorder="1" applyAlignment="1" applyProtection="1">
      <protection hidden="1"/>
    </xf>
    <xf numFmtId="0" fontId="2" fillId="7" borderId="0" xfId="0" applyFont="1" applyFill="1" applyBorder="1" applyAlignment="1" applyProtection="1">
      <alignment horizontal="left" vertical="top" wrapText="1"/>
      <protection hidden="1"/>
    </xf>
    <xf numFmtId="0" fontId="0" fillId="0" borderId="0" xfId="0" applyAlignment="1" applyProtection="1">
      <alignment vertical="center"/>
      <protection hidden="1"/>
    </xf>
    <xf numFmtId="0" fontId="2" fillId="7" borderId="0" xfId="0" applyFont="1" applyFill="1" applyBorder="1" applyAlignment="1" applyProtection="1">
      <alignment horizontal="center" vertical="top" wrapText="1"/>
      <protection hidden="1"/>
    </xf>
    <xf numFmtId="0" fontId="0" fillId="7" borderId="0" xfId="0" applyFill="1" applyProtection="1">
      <protection hidden="1"/>
    </xf>
    <xf numFmtId="0" fontId="4" fillId="7" borderId="0" xfId="0" applyFont="1" applyFill="1" applyBorder="1" applyProtection="1">
      <protection hidden="1"/>
    </xf>
    <xf numFmtId="3" fontId="14" fillId="8" borderId="15" xfId="0" applyNumberFormat="1" applyFont="1" applyFill="1" applyBorder="1" applyAlignment="1" applyProtection="1">
      <alignment vertical="center" wrapText="1"/>
      <protection hidden="1"/>
    </xf>
    <xf numFmtId="0" fontId="5" fillId="0" borderId="0" xfId="0" applyFont="1" applyFill="1" applyBorder="1" applyProtection="1">
      <protection hidden="1"/>
    </xf>
    <xf numFmtId="3" fontId="4" fillId="8" borderId="16" xfId="0" applyNumberFormat="1" applyFont="1" applyFill="1" applyBorder="1" applyAlignment="1" applyProtection="1">
      <alignment vertical="center" wrapText="1"/>
      <protection hidden="1"/>
    </xf>
    <xf numFmtId="3" fontId="14" fillId="8" borderId="12" xfId="0" applyNumberFormat="1" applyFont="1" applyFill="1" applyBorder="1" applyAlignment="1" applyProtection="1">
      <alignment vertical="center" wrapText="1"/>
      <protection hidden="1"/>
    </xf>
    <xf numFmtId="0" fontId="5" fillId="0" borderId="0" xfId="0" applyFont="1" applyFill="1" applyBorder="1" applyAlignment="1" applyProtection="1">
      <alignment horizontal="left"/>
      <protection hidden="1"/>
    </xf>
    <xf numFmtId="167" fontId="14" fillId="7" borderId="0" xfId="4" applyNumberFormat="1" applyFont="1" applyFill="1" applyBorder="1" applyAlignment="1" applyProtection="1">
      <alignment horizontal="right" vertical="center" wrapText="1"/>
      <protection hidden="1"/>
    </xf>
    <xf numFmtId="0" fontId="4" fillId="0" borderId="0" xfId="0" applyFont="1" applyFill="1" applyBorder="1" applyProtection="1">
      <protection hidden="1"/>
    </xf>
    <xf numFmtId="3" fontId="4" fillId="8" borderId="17" xfId="0" applyNumberFormat="1" applyFont="1" applyFill="1" applyBorder="1" applyAlignment="1" applyProtection="1">
      <alignment vertical="center" wrapText="1"/>
      <protection hidden="1"/>
    </xf>
    <xf numFmtId="3" fontId="4" fillId="8" borderId="18" xfId="0" applyNumberFormat="1" applyFont="1" applyFill="1" applyBorder="1" applyAlignment="1" applyProtection="1">
      <alignment vertical="center" wrapText="1"/>
      <protection hidden="1"/>
    </xf>
    <xf numFmtId="0" fontId="5" fillId="8" borderId="19" xfId="0" applyFont="1" applyFill="1" applyBorder="1" applyProtection="1">
      <protection hidden="1"/>
    </xf>
    <xf numFmtId="0" fontId="5" fillId="8" borderId="20" xfId="0" applyFont="1" applyFill="1" applyBorder="1" applyProtection="1">
      <protection hidden="1"/>
    </xf>
    <xf numFmtId="3" fontId="6" fillId="8" borderId="3" xfId="0" applyNumberFormat="1" applyFont="1" applyFill="1" applyBorder="1" applyAlignment="1" applyProtection="1">
      <alignment vertical="center" wrapText="1"/>
      <protection hidden="1"/>
    </xf>
    <xf numFmtId="3" fontId="6" fillId="8" borderId="20" xfId="0" applyNumberFormat="1" applyFont="1" applyFill="1" applyBorder="1" applyAlignment="1" applyProtection="1">
      <alignment vertical="center" wrapText="1"/>
      <protection hidden="1"/>
    </xf>
    <xf numFmtId="3" fontId="6" fillId="8" borderId="15" xfId="0" applyNumberFormat="1" applyFont="1" applyFill="1" applyBorder="1" applyAlignment="1" applyProtection="1">
      <alignment horizontal="center" vertical="center" wrapText="1"/>
      <protection hidden="1"/>
    </xf>
    <xf numFmtId="0" fontId="5" fillId="7" borderId="0" xfId="0" applyFont="1" applyFill="1" applyBorder="1" applyAlignment="1" applyProtection="1">
      <alignment horizontal="left"/>
      <protection hidden="1"/>
    </xf>
    <xf numFmtId="4" fontId="4" fillId="7" borderId="0" xfId="0" applyNumberFormat="1" applyFont="1" applyFill="1" applyBorder="1" applyAlignment="1" applyProtection="1">
      <alignment horizontal="left" vertical="center" wrapText="1" indent="1"/>
      <protection hidden="1"/>
    </xf>
    <xf numFmtId="167" fontId="14" fillId="7" borderId="0" xfId="0" applyNumberFormat="1" applyFont="1" applyFill="1" applyBorder="1" applyAlignment="1" applyProtection="1">
      <alignment horizontal="right"/>
      <protection hidden="1"/>
    </xf>
    <xf numFmtId="3" fontId="4" fillId="7" borderId="0" xfId="0" applyNumberFormat="1" applyFont="1" applyFill="1" applyBorder="1" applyAlignment="1" applyProtection="1">
      <alignment horizontal="left" vertical="center" wrapText="1" indent="1"/>
      <protection hidden="1"/>
    </xf>
    <xf numFmtId="3" fontId="6" fillId="7" borderId="15" xfId="0" applyNumberFormat="1" applyFont="1" applyFill="1" applyBorder="1" applyAlignment="1" applyProtection="1">
      <alignment vertical="center" wrapText="1"/>
      <protection hidden="1"/>
    </xf>
    <xf numFmtId="4" fontId="6" fillId="7" borderId="5" xfId="0" applyNumberFormat="1" applyFont="1" applyFill="1" applyBorder="1" applyAlignment="1" applyProtection="1">
      <alignment vertical="center" wrapText="1"/>
      <protection hidden="1"/>
    </xf>
    <xf numFmtId="167" fontId="4" fillId="7" borderId="5" xfId="0" applyNumberFormat="1" applyFont="1" applyFill="1" applyBorder="1" applyAlignment="1" applyProtection="1">
      <alignment horizontal="right"/>
      <protection hidden="1"/>
    </xf>
    <xf numFmtId="165" fontId="6" fillId="3" borderId="3" xfId="0" applyNumberFormat="1" applyFont="1" applyFill="1" applyBorder="1" applyAlignment="1" applyProtection="1">
      <protection hidden="1"/>
    </xf>
    <xf numFmtId="165" fontId="6" fillId="7" borderId="0" xfId="0" applyNumberFormat="1" applyFont="1" applyFill="1" applyBorder="1" applyAlignment="1" applyProtection="1">
      <protection hidden="1"/>
    </xf>
    <xf numFmtId="165" fontId="6" fillId="3" borderId="0" xfId="0" applyNumberFormat="1" applyFont="1" applyFill="1" applyBorder="1" applyAlignment="1" applyProtection="1">
      <protection hidden="1"/>
    </xf>
    <xf numFmtId="3" fontId="14" fillId="7" borderId="0" xfId="0" applyNumberFormat="1" applyFont="1" applyFill="1" applyBorder="1" applyAlignment="1" applyProtection="1">
      <alignment vertical="center" wrapText="1"/>
      <protection hidden="1"/>
    </xf>
    <xf numFmtId="3" fontId="6" fillId="7" borderId="0" xfId="0" applyNumberFormat="1" applyFont="1" applyFill="1" applyBorder="1" applyAlignment="1" applyProtection="1">
      <alignment vertical="center" wrapText="1"/>
      <protection hidden="1"/>
    </xf>
    <xf numFmtId="3" fontId="6" fillId="7" borderId="21" xfId="0" applyNumberFormat="1" applyFont="1" applyFill="1" applyBorder="1" applyAlignment="1" applyProtection="1">
      <alignment vertical="center" wrapText="1"/>
      <protection hidden="1"/>
    </xf>
    <xf numFmtId="0" fontId="5" fillId="7" borderId="19" xfId="0" applyFont="1" applyFill="1" applyBorder="1" applyProtection="1">
      <protection hidden="1"/>
    </xf>
    <xf numFmtId="3" fontId="2" fillId="7" borderId="0" xfId="0" applyNumberFormat="1" applyFont="1" applyFill="1" applyBorder="1" applyAlignment="1" applyProtection="1">
      <alignment vertical="center" wrapText="1"/>
      <protection hidden="1"/>
    </xf>
    <xf numFmtId="3" fontId="14" fillId="8" borderId="20" xfId="0" applyNumberFormat="1" applyFont="1" applyFill="1" applyBorder="1" applyAlignment="1" applyProtection="1">
      <alignment vertical="center" wrapText="1"/>
      <protection hidden="1"/>
    </xf>
    <xf numFmtId="3" fontId="4" fillId="8" borderId="22" xfId="0" applyNumberFormat="1" applyFont="1" applyFill="1" applyBorder="1" applyAlignment="1" applyProtection="1">
      <alignment vertical="center" wrapText="1"/>
      <protection hidden="1"/>
    </xf>
    <xf numFmtId="4" fontId="6" fillId="8" borderId="17" xfId="0" applyNumberFormat="1" applyFont="1" applyFill="1" applyBorder="1" applyAlignment="1" applyProtection="1">
      <alignment horizontal="center" vertical="center" wrapText="1"/>
      <protection hidden="1"/>
    </xf>
    <xf numFmtId="164" fontId="4" fillId="7" borderId="5" xfId="1" applyFont="1" applyFill="1" applyBorder="1" applyAlignment="1" applyProtection="1">
      <alignment vertical="center" wrapText="1"/>
      <protection hidden="1"/>
    </xf>
    <xf numFmtId="164" fontId="4" fillId="7" borderId="23" xfId="1" applyFont="1" applyFill="1" applyBorder="1" applyAlignment="1" applyProtection="1">
      <alignment vertical="center" wrapText="1"/>
      <protection hidden="1"/>
    </xf>
    <xf numFmtId="0" fontId="0" fillId="8" borderId="3" xfId="0" applyFill="1" applyBorder="1" applyProtection="1">
      <protection hidden="1"/>
    </xf>
    <xf numFmtId="0" fontId="0" fillId="8" borderId="19" xfId="0" applyFill="1" applyBorder="1" applyProtection="1">
      <protection hidden="1"/>
    </xf>
    <xf numFmtId="0" fontId="3" fillId="8" borderId="24" xfId="0" applyFont="1" applyFill="1" applyBorder="1" applyAlignment="1" applyProtection="1">
      <alignment horizontal="center" vertical="center" wrapText="1"/>
      <protection hidden="1"/>
    </xf>
    <xf numFmtId="4" fontId="22" fillId="10" borderId="17" xfId="0" applyNumberFormat="1" applyFont="1" applyFill="1" applyBorder="1" applyAlignment="1" applyProtection="1">
      <alignment vertical="center" wrapText="1"/>
      <protection locked="0"/>
    </xf>
    <xf numFmtId="4" fontId="22" fillId="10" borderId="18" xfId="0" applyNumberFormat="1" applyFont="1" applyFill="1" applyBorder="1" applyAlignment="1" applyProtection="1">
      <alignment vertical="center" wrapText="1"/>
      <protection locked="0"/>
    </xf>
    <xf numFmtId="4" fontId="22" fillId="10" borderId="22" xfId="0" applyNumberFormat="1" applyFont="1" applyFill="1" applyBorder="1" applyAlignment="1" applyProtection="1">
      <alignment vertical="center" wrapText="1"/>
      <protection locked="0"/>
    </xf>
    <xf numFmtId="4" fontId="22" fillId="10" borderId="16" xfId="0" applyNumberFormat="1" applyFont="1" applyFill="1" applyBorder="1" applyAlignment="1" applyProtection="1">
      <alignment vertical="center" wrapText="1"/>
      <protection locked="0"/>
    </xf>
    <xf numFmtId="4" fontId="14" fillId="10" borderId="12" xfId="0" applyNumberFormat="1" applyFont="1" applyFill="1" applyBorder="1" applyAlignment="1" applyProtection="1">
      <alignment vertical="center" wrapText="1"/>
      <protection locked="0"/>
    </xf>
    <xf numFmtId="4" fontId="6" fillId="10" borderId="12" xfId="0" applyNumberFormat="1" applyFont="1" applyFill="1" applyBorder="1" applyAlignment="1" applyProtection="1">
      <alignment vertical="center" wrapText="1"/>
      <protection locked="0"/>
    </xf>
    <xf numFmtId="0" fontId="5" fillId="10" borderId="25" xfId="0" applyFont="1" applyFill="1" applyBorder="1" applyAlignment="1" applyProtection="1">
      <alignment horizontal="center"/>
      <protection locked="0"/>
    </xf>
    <xf numFmtId="0" fontId="5" fillId="10" borderId="26" xfId="0" applyFont="1" applyFill="1" applyBorder="1" applyAlignment="1" applyProtection="1">
      <alignment horizontal="center"/>
      <protection locked="0"/>
    </xf>
    <xf numFmtId="0" fontId="5" fillId="10" borderId="26" xfId="0" applyFont="1" applyFill="1" applyBorder="1" applyProtection="1">
      <protection locked="0"/>
    </xf>
    <xf numFmtId="1" fontId="5" fillId="10" borderId="27" xfId="0" applyNumberFormat="1" applyFont="1" applyFill="1" applyBorder="1" applyProtection="1">
      <protection locked="0"/>
    </xf>
    <xf numFmtId="4" fontId="5" fillId="10" borderId="27" xfId="0" applyNumberFormat="1" applyFont="1" applyFill="1" applyBorder="1" applyProtection="1">
      <protection locked="0"/>
    </xf>
    <xf numFmtId="0" fontId="5" fillId="10" borderId="28" xfId="0" applyFont="1" applyFill="1" applyBorder="1" applyAlignment="1" applyProtection="1">
      <alignment horizontal="center"/>
      <protection locked="0"/>
    </xf>
    <xf numFmtId="0" fontId="5" fillId="10" borderId="28" xfId="0" applyFont="1" applyFill="1" applyBorder="1" applyProtection="1">
      <protection locked="0"/>
    </xf>
    <xf numFmtId="1" fontId="5" fillId="10" borderId="29" xfId="0" applyNumberFormat="1" applyFont="1" applyFill="1" applyBorder="1" applyProtection="1">
      <protection locked="0"/>
    </xf>
    <xf numFmtId="4" fontId="5" fillId="10" borderId="29" xfId="0" applyNumberFormat="1" applyFont="1" applyFill="1" applyBorder="1" applyProtection="1">
      <protection locked="0"/>
    </xf>
    <xf numFmtId="0" fontId="5" fillId="10" borderId="30" xfId="0" applyFont="1" applyFill="1" applyBorder="1" applyProtection="1">
      <protection locked="0"/>
    </xf>
    <xf numFmtId="1" fontId="5" fillId="10" borderId="31" xfId="0" applyNumberFormat="1" applyFont="1" applyFill="1" applyBorder="1" applyProtection="1">
      <protection locked="0"/>
    </xf>
    <xf numFmtId="4" fontId="5" fillId="10" borderId="31" xfId="0" applyNumberFormat="1" applyFont="1" applyFill="1" applyBorder="1" applyProtection="1">
      <protection locked="0"/>
    </xf>
    <xf numFmtId="0" fontId="5" fillId="10" borderId="30" xfId="0" applyFont="1" applyFill="1" applyBorder="1" applyAlignment="1" applyProtection="1">
      <alignment horizontal="center"/>
      <protection locked="0"/>
    </xf>
    <xf numFmtId="0" fontId="5" fillId="10" borderId="32" xfId="0" applyFont="1" applyFill="1" applyBorder="1" applyAlignment="1" applyProtection="1">
      <alignment horizontal="center"/>
      <protection locked="0"/>
    </xf>
    <xf numFmtId="0" fontId="5" fillId="10" borderId="33" xfId="0" applyFont="1" applyFill="1" applyBorder="1" applyAlignment="1" applyProtection="1">
      <alignment horizontal="center"/>
      <protection locked="0"/>
    </xf>
    <xf numFmtId="0" fontId="5" fillId="10" borderId="34" xfId="0" applyFont="1" applyFill="1" applyBorder="1" applyAlignment="1" applyProtection="1">
      <alignment horizontal="center"/>
      <protection locked="0"/>
    </xf>
    <xf numFmtId="0" fontId="5" fillId="10" borderId="35" xfId="0" applyFont="1" applyFill="1" applyBorder="1" applyAlignment="1" applyProtection="1">
      <alignment horizontal="center"/>
      <protection locked="0"/>
    </xf>
    <xf numFmtId="0" fontId="5" fillId="10" borderId="36" xfId="0" applyFont="1" applyFill="1" applyBorder="1" applyProtection="1">
      <protection locked="0"/>
    </xf>
    <xf numFmtId="0" fontId="5" fillId="10" borderId="37" xfId="0" applyFont="1" applyFill="1" applyBorder="1" applyAlignment="1" applyProtection="1">
      <alignment horizontal="center"/>
      <protection locked="0"/>
    </xf>
    <xf numFmtId="0" fontId="5" fillId="10" borderId="29" xfId="0" applyFont="1" applyFill="1" applyBorder="1" applyProtection="1">
      <protection locked="0"/>
    </xf>
    <xf numFmtId="0" fontId="5" fillId="10" borderId="38" xfId="0" applyFont="1" applyFill="1" applyBorder="1" applyAlignment="1" applyProtection="1">
      <alignment horizontal="center"/>
      <protection locked="0"/>
    </xf>
    <xf numFmtId="0" fontId="5" fillId="10" borderId="39" xfId="0" applyFont="1" applyFill="1" applyBorder="1" applyProtection="1">
      <protection locked="0"/>
    </xf>
    <xf numFmtId="0" fontId="3" fillId="8" borderId="40" xfId="0" applyFont="1" applyFill="1" applyBorder="1" applyAlignment="1" applyProtection="1">
      <alignment horizontal="center" vertical="center" wrapText="1"/>
      <protection hidden="1"/>
    </xf>
    <xf numFmtId="0" fontId="3" fillId="8" borderId="41" xfId="0" applyFont="1" applyFill="1" applyBorder="1" applyAlignment="1" applyProtection="1">
      <alignment horizontal="center" vertical="center" wrapText="1"/>
      <protection hidden="1"/>
    </xf>
    <xf numFmtId="0" fontId="3" fillId="8" borderId="42" xfId="0" applyFont="1" applyFill="1" applyBorder="1" applyAlignment="1" applyProtection="1">
      <alignment horizontal="center" vertical="center" wrapText="1"/>
      <protection hidden="1"/>
    </xf>
    <xf numFmtId="0" fontId="3" fillId="10" borderId="43" xfId="0" applyFont="1" applyFill="1" applyBorder="1" applyAlignment="1" applyProtection="1">
      <alignment horizontal="center" vertical="center" wrapText="1"/>
      <protection locked="0"/>
    </xf>
    <xf numFmtId="0" fontId="3" fillId="10" borderId="44" xfId="0" applyFont="1" applyFill="1" applyBorder="1" applyAlignment="1" applyProtection="1">
      <alignment horizontal="center" vertical="center" wrapText="1"/>
      <protection locked="0"/>
    </xf>
    <xf numFmtId="0" fontId="3" fillId="10" borderId="45" xfId="0" applyFont="1" applyFill="1" applyBorder="1" applyAlignment="1" applyProtection="1">
      <alignment horizontal="center" vertical="center" wrapText="1"/>
      <protection locked="0"/>
    </xf>
    <xf numFmtId="0" fontId="3" fillId="10" borderId="46" xfId="0" applyFont="1" applyFill="1" applyBorder="1" applyAlignment="1" applyProtection="1">
      <alignment horizontal="center" vertical="center" wrapText="1"/>
      <protection locked="0"/>
    </xf>
    <xf numFmtId="0" fontId="3" fillId="10" borderId="47" xfId="0" applyFont="1" applyFill="1" applyBorder="1" applyAlignment="1" applyProtection="1">
      <alignment horizontal="center" vertical="center" wrapText="1"/>
      <protection locked="0"/>
    </xf>
    <xf numFmtId="0" fontId="21" fillId="7" borderId="0" xfId="0" applyFont="1" applyFill="1" applyBorder="1" applyAlignment="1" applyProtection="1">
      <alignment vertical="center"/>
      <protection hidden="1"/>
    </xf>
    <xf numFmtId="0" fontId="5" fillId="10" borderId="48" xfId="0" applyFont="1" applyFill="1" applyBorder="1" applyAlignment="1" applyProtection="1">
      <alignment horizontal="center" vertical="center"/>
      <protection locked="0"/>
    </xf>
    <xf numFmtId="0" fontId="5" fillId="10" borderId="49" xfId="0" applyFont="1" applyFill="1" applyBorder="1" applyAlignment="1" applyProtection="1">
      <alignment horizontal="center" vertical="center"/>
      <protection locked="0"/>
    </xf>
    <xf numFmtId="0" fontId="5" fillId="10" borderId="25" xfId="0" applyFont="1" applyFill="1" applyBorder="1" applyAlignment="1" applyProtection="1">
      <alignment horizontal="center" vertical="center"/>
      <protection locked="0"/>
    </xf>
    <xf numFmtId="4" fontId="5" fillId="10" borderId="50" xfId="0" applyNumberFormat="1" applyFont="1" applyFill="1" applyBorder="1" applyAlignment="1" applyProtection="1">
      <alignment vertical="center"/>
      <protection locked="0"/>
    </xf>
    <xf numFmtId="4" fontId="5" fillId="10" borderId="51" xfId="0" applyNumberFormat="1" applyFont="1" applyFill="1" applyBorder="1" applyAlignment="1" applyProtection="1">
      <alignment vertical="center"/>
      <protection locked="0"/>
    </xf>
    <xf numFmtId="4" fontId="5" fillId="10" borderId="52" xfId="0" applyNumberFormat="1" applyFont="1" applyFill="1" applyBorder="1" applyAlignment="1" applyProtection="1">
      <alignment vertical="center"/>
      <protection locked="0"/>
    </xf>
    <xf numFmtId="0" fontId="5" fillId="8" borderId="53" xfId="0" applyFont="1" applyFill="1" applyBorder="1" applyAlignment="1" applyProtection="1">
      <alignment horizontal="center" vertical="center" wrapText="1"/>
      <protection hidden="1"/>
    </xf>
    <xf numFmtId="0" fontId="5" fillId="8" borderId="54" xfId="0" applyFont="1" applyFill="1" applyBorder="1" applyAlignment="1" applyProtection="1">
      <alignment horizontal="center" vertical="center" wrapText="1"/>
      <protection hidden="1"/>
    </xf>
    <xf numFmtId="0" fontId="5" fillId="8" borderId="55" xfId="0" applyFont="1" applyFill="1" applyBorder="1" applyAlignment="1" applyProtection="1">
      <alignment horizontal="center" vertical="center" wrapText="1"/>
      <protection hidden="1"/>
    </xf>
    <xf numFmtId="0" fontId="5" fillId="10" borderId="56" xfId="0" applyFont="1" applyFill="1" applyBorder="1" applyAlignment="1" applyProtection="1">
      <alignment horizontal="center"/>
      <protection locked="0"/>
    </xf>
    <xf numFmtId="0" fontId="5" fillId="10" borderId="57" xfId="0" applyFont="1" applyFill="1" applyBorder="1" applyProtection="1">
      <protection locked="0"/>
    </xf>
    <xf numFmtId="0" fontId="0" fillId="10" borderId="58" xfId="0" applyFill="1" applyBorder="1" applyProtection="1">
      <protection locked="0"/>
    </xf>
    <xf numFmtId="10" fontId="5" fillId="10" borderId="27" xfId="0" applyNumberFormat="1" applyFont="1" applyFill="1" applyBorder="1" applyProtection="1">
      <protection locked="0"/>
    </xf>
    <xf numFmtId="0" fontId="5" fillId="10" borderId="59" xfId="0" applyFont="1" applyFill="1" applyBorder="1" applyProtection="1">
      <protection locked="0"/>
    </xf>
    <xf numFmtId="0" fontId="0" fillId="10" borderId="60" xfId="0" applyFill="1" applyBorder="1" applyProtection="1">
      <protection locked="0"/>
    </xf>
    <xf numFmtId="10" fontId="5" fillId="10" borderId="29" xfId="0" applyNumberFormat="1" applyFont="1" applyFill="1" applyBorder="1" applyProtection="1">
      <protection locked="0"/>
    </xf>
    <xf numFmtId="0" fontId="5" fillId="10" borderId="61" xfId="0" applyFont="1" applyFill="1" applyBorder="1" applyAlignment="1" applyProtection="1">
      <alignment horizontal="center"/>
      <protection locked="0"/>
    </xf>
    <xf numFmtId="0" fontId="5" fillId="10" borderId="62" xfId="0" applyFont="1" applyFill="1" applyBorder="1" applyProtection="1">
      <protection locked="0"/>
    </xf>
    <xf numFmtId="0" fontId="5" fillId="10" borderId="63" xfId="0" applyFont="1" applyFill="1" applyBorder="1" applyProtection="1">
      <protection locked="0"/>
    </xf>
    <xf numFmtId="0" fontId="0" fillId="10" borderId="64" xfId="0" applyFill="1" applyBorder="1" applyProtection="1">
      <protection locked="0"/>
    </xf>
    <xf numFmtId="1" fontId="5" fillId="10" borderId="65" xfId="0" applyNumberFormat="1" applyFont="1" applyFill="1" applyBorder="1" applyProtection="1">
      <protection locked="0"/>
    </xf>
    <xf numFmtId="4" fontId="5" fillId="10" borderId="65" xfId="0" applyNumberFormat="1" applyFont="1" applyFill="1" applyBorder="1" applyProtection="1">
      <protection locked="0"/>
    </xf>
    <xf numFmtId="10" fontId="5" fillId="10" borderId="65" xfId="0" applyNumberFormat="1" applyFont="1" applyFill="1" applyBorder="1" applyProtection="1">
      <protection locked="0"/>
    </xf>
    <xf numFmtId="0" fontId="5" fillId="10" borderId="66" xfId="0" applyFont="1" applyFill="1" applyBorder="1" applyProtection="1">
      <protection locked="0"/>
    </xf>
    <xf numFmtId="167" fontId="5" fillId="10" borderId="67" xfId="0" applyNumberFormat="1" applyFont="1" applyFill="1" applyBorder="1" applyProtection="1">
      <protection locked="0"/>
    </xf>
    <xf numFmtId="0" fontId="5" fillId="10" borderId="68" xfId="0" applyFont="1" applyFill="1" applyBorder="1" applyProtection="1">
      <protection locked="0"/>
    </xf>
    <xf numFmtId="167" fontId="5" fillId="10" borderId="69" xfId="0" applyNumberFormat="1" applyFont="1" applyFill="1" applyBorder="1" applyProtection="1">
      <protection locked="0"/>
    </xf>
    <xf numFmtId="0" fontId="5" fillId="10" borderId="70" xfId="0" applyFont="1" applyFill="1" applyBorder="1" applyProtection="1">
      <protection locked="0"/>
    </xf>
    <xf numFmtId="167" fontId="5" fillId="10" borderId="71" xfId="0" applyNumberFormat="1" applyFont="1" applyFill="1" applyBorder="1" applyProtection="1">
      <protection locked="0"/>
    </xf>
    <xf numFmtId="167" fontId="6" fillId="8" borderId="16" xfId="0" applyNumberFormat="1" applyFont="1" applyFill="1" applyBorder="1" applyAlignment="1" applyProtection="1">
      <alignment vertical="center"/>
      <protection hidden="1"/>
    </xf>
    <xf numFmtId="0" fontId="0" fillId="7" borderId="0" xfId="0" applyFill="1" applyBorder="1" applyProtection="1">
      <protection hidden="1"/>
    </xf>
    <xf numFmtId="4" fontId="5" fillId="10" borderId="72" xfId="0" applyNumberFormat="1" applyFont="1" applyFill="1" applyBorder="1" applyProtection="1">
      <protection locked="0"/>
    </xf>
    <xf numFmtId="4" fontId="5" fillId="10" borderId="73" xfId="0" applyNumberFormat="1" applyFont="1" applyFill="1" applyBorder="1" applyProtection="1">
      <protection locked="0"/>
    </xf>
    <xf numFmtId="4" fontId="5" fillId="10" borderId="74" xfId="0" applyNumberFormat="1" applyFont="1" applyFill="1" applyBorder="1" applyProtection="1">
      <protection locked="0"/>
    </xf>
    <xf numFmtId="0" fontId="3" fillId="8" borderId="75" xfId="0" applyFont="1" applyFill="1" applyBorder="1" applyAlignment="1" applyProtection="1">
      <alignment horizontal="center" vertical="center" wrapText="1"/>
      <protection hidden="1"/>
    </xf>
    <xf numFmtId="0" fontId="5" fillId="10" borderId="27" xfId="0" applyFont="1" applyFill="1" applyBorder="1" applyProtection="1">
      <protection locked="0"/>
    </xf>
    <xf numFmtId="0" fontId="5" fillId="10" borderId="65" xfId="0" applyFont="1" applyFill="1" applyBorder="1" applyProtection="1">
      <protection locked="0"/>
    </xf>
    <xf numFmtId="3" fontId="5" fillId="10" borderId="53" xfId="0" applyNumberFormat="1" applyFont="1" applyFill="1" applyBorder="1" applyAlignment="1" applyProtection="1">
      <alignment horizontal="center" vertical="center"/>
      <protection locked="0"/>
    </xf>
    <xf numFmtId="0" fontId="5" fillId="10" borderId="76" xfId="0" applyFont="1" applyFill="1" applyBorder="1" applyAlignment="1" applyProtection="1">
      <protection locked="0"/>
    </xf>
    <xf numFmtId="3" fontId="5" fillId="10" borderId="77" xfId="0" applyNumberFormat="1" applyFont="1" applyFill="1" applyBorder="1" applyAlignment="1" applyProtection="1">
      <alignment horizontal="center" vertical="center"/>
      <protection locked="0"/>
    </xf>
    <xf numFmtId="3" fontId="5" fillId="10" borderId="54" xfId="0" applyNumberFormat="1" applyFont="1" applyFill="1" applyBorder="1" applyAlignment="1" applyProtection="1">
      <alignment horizontal="center" vertical="center"/>
      <protection locked="0"/>
    </xf>
    <xf numFmtId="0" fontId="5" fillId="10" borderId="78" xfId="0" applyFont="1" applyFill="1" applyBorder="1" applyAlignment="1" applyProtection="1">
      <protection locked="0"/>
    </xf>
    <xf numFmtId="3" fontId="5" fillId="10" borderId="79" xfId="0" applyNumberFormat="1" applyFont="1" applyFill="1" applyBorder="1" applyAlignment="1" applyProtection="1">
      <alignment horizontal="center" vertical="center"/>
      <protection locked="0"/>
    </xf>
    <xf numFmtId="0" fontId="3" fillId="11" borderId="0" xfId="0" applyFont="1" applyFill="1" applyBorder="1" applyAlignment="1" applyProtection="1">
      <alignment horizontal="center" vertical="center" wrapText="1"/>
      <protection hidden="1"/>
    </xf>
    <xf numFmtId="0" fontId="6" fillId="11" borderId="1" xfId="0" applyFont="1" applyFill="1" applyBorder="1" applyAlignment="1" applyProtection="1">
      <alignment vertical="center" wrapText="1"/>
      <protection hidden="1"/>
    </xf>
    <xf numFmtId="0" fontId="6" fillId="11" borderId="23" xfId="0" applyFont="1" applyFill="1" applyBorder="1" applyAlignment="1" applyProtection="1">
      <alignment vertical="center" wrapText="1"/>
      <protection hidden="1"/>
    </xf>
    <xf numFmtId="0" fontId="6" fillId="11" borderId="80" xfId="0" applyFont="1" applyFill="1" applyBorder="1" applyAlignment="1" applyProtection="1">
      <alignment vertical="center"/>
      <protection hidden="1"/>
    </xf>
    <xf numFmtId="0" fontId="3" fillId="8" borderId="81" xfId="0" applyFont="1" applyFill="1" applyBorder="1" applyAlignment="1" applyProtection="1">
      <alignment horizontal="center" vertical="center" wrapText="1"/>
      <protection hidden="1"/>
    </xf>
    <xf numFmtId="0" fontId="3" fillId="8" borderId="24" xfId="0" applyFont="1" applyFill="1" applyBorder="1" applyAlignment="1" applyProtection="1">
      <alignment horizontal="center" vertical="center"/>
      <protection hidden="1"/>
    </xf>
    <xf numFmtId="0" fontId="3" fillId="11" borderId="0" xfId="0" applyFont="1" applyFill="1" applyBorder="1" applyAlignment="1" applyProtection="1">
      <alignment textRotation="255" wrapText="1"/>
      <protection hidden="1"/>
    </xf>
    <xf numFmtId="0" fontId="3" fillId="11" borderId="23" xfId="0" applyFont="1" applyFill="1" applyBorder="1" applyAlignment="1" applyProtection="1">
      <alignment textRotation="255" wrapText="1"/>
      <protection hidden="1"/>
    </xf>
    <xf numFmtId="0" fontId="3" fillId="11" borderId="40" xfId="0" applyFont="1" applyFill="1" applyBorder="1" applyAlignment="1" applyProtection="1">
      <alignment horizontal="center" vertical="center" wrapText="1"/>
      <protection hidden="1"/>
    </xf>
    <xf numFmtId="0" fontId="3" fillId="11" borderId="41" xfId="0" applyFont="1" applyFill="1" applyBorder="1" applyAlignment="1" applyProtection="1">
      <alignment horizontal="center" vertical="center" wrapText="1"/>
      <protection hidden="1"/>
    </xf>
    <xf numFmtId="0" fontId="3" fillId="11" borderId="42" xfId="0" applyFont="1" applyFill="1" applyBorder="1" applyAlignment="1" applyProtection="1">
      <alignment horizontal="center" vertical="center" wrapText="1"/>
      <protection hidden="1"/>
    </xf>
    <xf numFmtId="0" fontId="14" fillId="11" borderId="82" xfId="0" applyFont="1" applyFill="1" applyBorder="1" applyAlignment="1" applyProtection="1">
      <alignment vertical="center"/>
      <protection hidden="1"/>
    </xf>
    <xf numFmtId="0" fontId="14" fillId="11" borderId="0" xfId="0" applyFont="1" applyFill="1" applyBorder="1" applyAlignment="1" applyProtection="1">
      <alignment horizontal="center" vertical="center"/>
      <protection hidden="1"/>
    </xf>
    <xf numFmtId="0" fontId="10" fillId="0" borderId="0" xfId="0" applyFont="1" applyFill="1" applyBorder="1" applyAlignment="1" applyProtection="1">
      <alignment horizontal="left"/>
      <protection hidden="1"/>
    </xf>
    <xf numFmtId="0" fontId="10" fillId="0" borderId="0" xfId="0" applyFont="1" applyFill="1" applyBorder="1" applyAlignment="1" applyProtection="1">
      <protection hidden="1"/>
    </xf>
    <xf numFmtId="0" fontId="3" fillId="0" borderId="0" xfId="0" applyFont="1" applyFill="1" applyBorder="1" applyAlignment="1" applyProtection="1">
      <alignment horizontal="center" vertical="top" wrapText="1"/>
      <protection hidden="1"/>
    </xf>
    <xf numFmtId="0" fontId="3" fillId="0" borderId="0" xfId="0" applyFont="1" applyFill="1" applyBorder="1" applyProtection="1">
      <protection hidden="1"/>
    </xf>
    <xf numFmtId="0" fontId="3" fillId="0" borderId="0" xfId="0" applyFont="1" applyFill="1" applyBorder="1" applyAlignment="1" applyProtection="1">
      <alignment horizontal="center"/>
      <protection hidden="1"/>
    </xf>
    <xf numFmtId="0" fontId="5" fillId="0" borderId="83" xfId="0" applyFont="1" applyFill="1" applyBorder="1" applyAlignment="1" applyProtection="1">
      <alignment horizontal="center" vertical="center" wrapText="1"/>
      <protection hidden="1"/>
    </xf>
    <xf numFmtId="0" fontId="5" fillId="0" borderId="84" xfId="2" applyFont="1" applyFill="1" applyBorder="1" applyAlignment="1" applyProtection="1">
      <alignment horizontal="center" vertical="center" wrapText="1"/>
      <protection hidden="1"/>
    </xf>
    <xf numFmtId="0" fontId="5" fillId="0" borderId="84" xfId="0" applyFont="1" applyFill="1" applyBorder="1" applyAlignment="1" applyProtection="1">
      <alignment horizontal="center" vertical="center" wrapText="1"/>
      <protection hidden="1"/>
    </xf>
    <xf numFmtId="0" fontId="5" fillId="0" borderId="85" xfId="2" applyFont="1" applyFill="1" applyBorder="1" applyAlignment="1" applyProtection="1">
      <alignment horizontal="center" vertical="center" wrapText="1"/>
      <protection hidden="1"/>
    </xf>
    <xf numFmtId="0" fontId="5" fillId="0" borderId="86" xfId="0" applyFont="1" applyFill="1" applyBorder="1" applyAlignment="1" applyProtection="1">
      <alignment horizontal="center" vertical="center" wrapText="1"/>
      <protection hidden="1"/>
    </xf>
    <xf numFmtId="0" fontId="3" fillId="0" borderId="24" xfId="0" applyFont="1" applyFill="1" applyBorder="1" applyAlignment="1" applyProtection="1">
      <alignment wrapText="1"/>
      <protection hidden="1"/>
    </xf>
    <xf numFmtId="3" fontId="3" fillId="5" borderId="87" xfId="0" applyNumberFormat="1" applyFont="1" applyFill="1" applyBorder="1" applyProtection="1">
      <protection hidden="1"/>
    </xf>
    <xf numFmtId="3" fontId="3" fillId="5" borderId="88" xfId="0" applyNumberFormat="1" applyFont="1" applyFill="1" applyBorder="1" applyProtection="1">
      <protection hidden="1"/>
    </xf>
    <xf numFmtId="3" fontId="3" fillId="5" borderId="89" xfId="0" applyNumberFormat="1" applyFont="1" applyFill="1" applyBorder="1" applyProtection="1">
      <protection hidden="1"/>
    </xf>
    <xf numFmtId="3" fontId="3" fillId="5" borderId="90" xfId="0" applyNumberFormat="1" applyFont="1" applyFill="1" applyBorder="1" applyProtection="1">
      <protection hidden="1"/>
    </xf>
    <xf numFmtId="0" fontId="3" fillId="0" borderId="12" xfId="0" applyFont="1" applyFill="1" applyBorder="1" applyAlignment="1" applyProtection="1">
      <alignment vertical="center" wrapText="1"/>
      <protection hidden="1"/>
    </xf>
    <xf numFmtId="3" fontId="3" fillId="5" borderId="24" xfId="0" applyNumberFormat="1" applyFont="1" applyFill="1" applyBorder="1" applyAlignment="1" applyProtection="1">
      <alignment vertical="center" wrapText="1"/>
      <protection hidden="1"/>
    </xf>
    <xf numFmtId="4" fontId="3" fillId="8" borderId="87" xfId="0" applyNumberFormat="1" applyFont="1" applyFill="1" applyBorder="1" applyAlignment="1" applyProtection="1">
      <alignment vertical="center" wrapText="1"/>
      <protection hidden="1"/>
    </xf>
    <xf numFmtId="3" fontId="3" fillId="5" borderId="91" xfId="0" applyNumberFormat="1" applyFont="1" applyFill="1" applyBorder="1" applyAlignment="1" applyProtection="1">
      <alignment vertical="center" wrapText="1"/>
      <protection hidden="1"/>
    </xf>
    <xf numFmtId="3" fontId="3" fillId="5" borderId="88" xfId="0" applyNumberFormat="1" applyFont="1" applyFill="1" applyBorder="1" applyAlignment="1" applyProtection="1">
      <alignment vertical="center" wrapText="1"/>
      <protection hidden="1"/>
    </xf>
    <xf numFmtId="4" fontId="3" fillId="8" borderId="88" xfId="0" applyNumberFormat="1" applyFont="1" applyFill="1" applyBorder="1" applyAlignment="1" applyProtection="1">
      <alignment vertical="center" wrapText="1"/>
      <protection hidden="1"/>
    </xf>
    <xf numFmtId="3" fontId="3" fillId="5" borderId="89" xfId="0" applyNumberFormat="1" applyFont="1" applyFill="1" applyBorder="1" applyAlignment="1" applyProtection="1">
      <alignment vertical="center" wrapText="1"/>
      <protection hidden="1"/>
    </xf>
    <xf numFmtId="4" fontId="3" fillId="8" borderId="90" xfId="0" applyNumberFormat="1" applyFont="1" applyFill="1" applyBorder="1" applyAlignment="1" applyProtection="1">
      <alignment vertical="center" wrapText="1"/>
      <protection hidden="1"/>
    </xf>
    <xf numFmtId="0" fontId="3" fillId="0" borderId="0" xfId="0" applyFont="1" applyFill="1" applyBorder="1" applyAlignment="1" applyProtection="1">
      <alignment vertical="center" wrapText="1"/>
      <protection hidden="1"/>
    </xf>
    <xf numFmtId="0" fontId="3" fillId="0" borderId="92" xfId="0" applyFont="1" applyFill="1" applyBorder="1" applyAlignment="1" applyProtection="1">
      <alignment horizontal="left" vertical="center"/>
      <protection hidden="1"/>
    </xf>
    <xf numFmtId="0" fontId="3" fillId="12" borderId="93" xfId="0" applyFont="1" applyFill="1" applyBorder="1" applyAlignment="1" applyProtection="1">
      <alignment vertical="center" wrapText="1"/>
      <protection hidden="1"/>
    </xf>
    <xf numFmtId="3" fontId="3" fillId="13" borderId="94" xfId="0" applyNumberFormat="1" applyFont="1" applyFill="1" applyBorder="1" applyAlignment="1" applyProtection="1">
      <alignment vertical="center"/>
      <protection hidden="1"/>
    </xf>
    <xf numFmtId="4" fontId="3" fillId="12" borderId="95" xfId="0" applyNumberFormat="1" applyFont="1" applyFill="1" applyBorder="1" applyAlignment="1" applyProtection="1">
      <alignment vertical="center"/>
      <protection hidden="1"/>
    </xf>
    <xf numFmtId="3" fontId="3" fillId="13" borderId="96" xfId="0" applyNumberFormat="1" applyFont="1" applyFill="1" applyBorder="1" applyAlignment="1" applyProtection="1">
      <alignment vertical="center"/>
      <protection hidden="1"/>
    </xf>
    <xf numFmtId="4" fontId="3" fillId="12" borderId="96" xfId="0" applyNumberFormat="1" applyFont="1" applyFill="1" applyBorder="1" applyAlignment="1" applyProtection="1">
      <alignment vertical="center"/>
      <protection hidden="1"/>
    </xf>
    <xf numFmtId="3" fontId="3" fillId="13" borderId="97" xfId="0" applyNumberFormat="1" applyFont="1" applyFill="1" applyBorder="1" applyAlignment="1" applyProtection="1">
      <alignment vertical="center"/>
      <protection hidden="1"/>
    </xf>
    <xf numFmtId="4" fontId="3" fillId="12" borderId="98" xfId="0" applyNumberFormat="1" applyFont="1" applyFill="1" applyBorder="1" applyAlignment="1" applyProtection="1">
      <alignment vertical="center"/>
      <protection hidden="1"/>
    </xf>
    <xf numFmtId="0" fontId="3" fillId="0" borderId="0" xfId="0" applyFont="1" applyFill="1" applyBorder="1" applyAlignment="1" applyProtection="1">
      <alignment vertical="center"/>
      <protection hidden="1"/>
    </xf>
    <xf numFmtId="0" fontId="3" fillId="14" borderId="92" xfId="0" applyFont="1" applyFill="1" applyBorder="1" applyAlignment="1" applyProtection="1">
      <alignment horizontal="left" vertical="center"/>
      <protection hidden="1"/>
    </xf>
    <xf numFmtId="0" fontId="3" fillId="12" borderId="18" xfId="0" applyFont="1" applyFill="1" applyBorder="1" applyAlignment="1" applyProtection="1">
      <alignment vertical="center" wrapText="1"/>
      <protection hidden="1"/>
    </xf>
    <xf numFmtId="3" fontId="3" fillId="13" borderId="99" xfId="0" applyNumberFormat="1" applyFont="1" applyFill="1" applyBorder="1" applyAlignment="1" applyProtection="1">
      <alignment vertical="center"/>
      <protection hidden="1"/>
    </xf>
    <xf numFmtId="4" fontId="3" fillId="12" borderId="100" xfId="0" applyNumberFormat="1" applyFont="1" applyFill="1" applyBorder="1" applyAlignment="1" applyProtection="1">
      <alignment vertical="center"/>
      <protection hidden="1"/>
    </xf>
    <xf numFmtId="3" fontId="3" fillId="13" borderId="101" xfId="0" applyNumberFormat="1" applyFont="1" applyFill="1" applyBorder="1" applyAlignment="1" applyProtection="1">
      <alignment vertical="center"/>
      <protection hidden="1"/>
    </xf>
    <xf numFmtId="4" fontId="3" fillId="12" borderId="101" xfId="0" applyNumberFormat="1" applyFont="1" applyFill="1" applyBorder="1" applyAlignment="1" applyProtection="1">
      <alignment vertical="center"/>
      <protection hidden="1"/>
    </xf>
    <xf numFmtId="3" fontId="3" fillId="13" borderId="102" xfId="0" applyNumberFormat="1" applyFont="1" applyFill="1" applyBorder="1" applyAlignment="1" applyProtection="1">
      <alignment vertical="center"/>
      <protection hidden="1"/>
    </xf>
    <xf numFmtId="4" fontId="3" fillId="12" borderId="103" xfId="0" applyNumberFormat="1" applyFont="1" applyFill="1" applyBorder="1" applyAlignment="1" applyProtection="1">
      <alignment vertical="center"/>
      <protection hidden="1"/>
    </xf>
    <xf numFmtId="4" fontId="5" fillId="8" borderId="50" xfId="0" applyNumberFormat="1" applyFont="1" applyFill="1" applyBorder="1" applyAlignment="1" applyProtection="1">
      <alignment horizontal="right" vertical="center"/>
      <protection hidden="1"/>
    </xf>
    <xf numFmtId="3" fontId="5" fillId="7" borderId="50" xfId="0" applyNumberFormat="1" applyFont="1" applyFill="1" applyBorder="1" applyAlignment="1" applyProtection="1">
      <alignment vertical="center"/>
      <protection hidden="1"/>
    </xf>
    <xf numFmtId="4" fontId="5" fillId="8" borderId="50" xfId="0" applyNumberFormat="1" applyFont="1" applyFill="1" applyBorder="1" applyAlignment="1" applyProtection="1">
      <alignment vertical="center"/>
      <protection hidden="1"/>
    </xf>
    <xf numFmtId="4" fontId="5" fillId="8" borderId="104" xfId="0" applyNumberFormat="1" applyFont="1" applyFill="1" applyBorder="1" applyAlignment="1" applyProtection="1">
      <alignment vertical="center"/>
      <protection hidden="1"/>
    </xf>
    <xf numFmtId="4" fontId="5" fillId="8" borderId="51" xfId="0" applyNumberFormat="1" applyFont="1" applyFill="1" applyBorder="1" applyAlignment="1" applyProtection="1">
      <alignment horizontal="right" vertical="center"/>
      <protection hidden="1"/>
    </xf>
    <xf numFmtId="3" fontId="5" fillId="7" borderId="51" xfId="0" applyNumberFormat="1" applyFont="1" applyFill="1" applyBorder="1" applyAlignment="1" applyProtection="1">
      <alignment vertical="center"/>
      <protection hidden="1"/>
    </xf>
    <xf numFmtId="4" fontId="5" fillId="8" borderId="51" xfId="0" applyNumberFormat="1" applyFont="1" applyFill="1" applyBorder="1" applyAlignment="1" applyProtection="1">
      <alignment vertical="center"/>
      <protection hidden="1"/>
    </xf>
    <xf numFmtId="4" fontId="5" fillId="8" borderId="105" xfId="0" applyNumberFormat="1" applyFont="1" applyFill="1" applyBorder="1" applyAlignment="1" applyProtection="1">
      <alignment vertical="center"/>
      <protection hidden="1"/>
    </xf>
    <xf numFmtId="4" fontId="5" fillId="8" borderId="52" xfId="0" applyNumberFormat="1" applyFont="1" applyFill="1" applyBorder="1" applyAlignment="1" applyProtection="1">
      <alignment horizontal="right" vertical="center"/>
      <protection hidden="1"/>
    </xf>
    <xf numFmtId="3" fontId="5" fillId="7" borderId="52" xfId="0" applyNumberFormat="1" applyFont="1" applyFill="1" applyBorder="1" applyAlignment="1" applyProtection="1">
      <alignment vertical="center"/>
      <protection hidden="1"/>
    </xf>
    <xf numFmtId="4" fontId="5" fillId="8" borderId="52" xfId="0" applyNumberFormat="1" applyFont="1" applyFill="1" applyBorder="1" applyAlignment="1" applyProtection="1">
      <alignment vertical="center"/>
      <protection hidden="1"/>
    </xf>
    <xf numFmtId="4" fontId="5" fillId="8" borderId="106" xfId="0" applyNumberFormat="1" applyFont="1" applyFill="1" applyBorder="1" applyAlignment="1" applyProtection="1">
      <alignment vertical="center"/>
      <protection hidden="1"/>
    </xf>
    <xf numFmtId="0" fontId="5" fillId="0" borderId="0" xfId="0" applyFont="1" applyFill="1" applyBorder="1" applyAlignment="1" applyProtection="1">
      <protection hidden="1"/>
    </xf>
    <xf numFmtId="0" fontId="9" fillId="0" borderId="0" xfId="2" applyFont="1" applyFill="1" applyBorder="1" applyAlignment="1" applyProtection="1">
      <alignment horizontal="left"/>
      <protection hidden="1"/>
    </xf>
    <xf numFmtId="0" fontId="3" fillId="0" borderId="107" xfId="0" applyFont="1" applyBorder="1" applyAlignment="1" applyProtection="1">
      <alignment horizontal="center" vertical="center"/>
      <protection hidden="1"/>
    </xf>
    <xf numFmtId="0" fontId="3" fillId="0" borderId="108" xfId="0" applyFont="1" applyBorder="1" applyAlignment="1" applyProtection="1">
      <alignment horizontal="center" vertical="center" wrapText="1"/>
      <protection hidden="1"/>
    </xf>
    <xf numFmtId="0" fontId="3" fillId="0" borderId="109" xfId="0" applyFont="1" applyBorder="1" applyAlignment="1" applyProtection="1">
      <alignment horizontal="center" vertical="center" wrapText="1"/>
      <protection hidden="1"/>
    </xf>
    <xf numFmtId="0" fontId="3" fillId="0" borderId="0" xfId="0" applyFont="1" applyAlignment="1" applyProtection="1">
      <alignment horizontal="center"/>
      <protection hidden="1"/>
    </xf>
    <xf numFmtId="0" fontId="5" fillId="0" borderId="101" xfId="0" applyFont="1" applyBorder="1" applyAlignment="1" applyProtection="1">
      <alignment horizontal="center"/>
      <protection hidden="1"/>
    </xf>
    <xf numFmtId="0" fontId="5" fillId="0" borderId="100" xfId="0" applyFont="1" applyBorder="1" applyAlignment="1" applyProtection="1">
      <alignment horizontal="center"/>
      <protection hidden="1"/>
    </xf>
    <xf numFmtId="0" fontId="5" fillId="11" borderId="0" xfId="0" applyFont="1" applyFill="1" applyBorder="1" applyAlignment="1" applyProtection="1">
      <alignment horizontal="center" wrapText="1"/>
      <protection hidden="1"/>
    </xf>
    <xf numFmtId="167" fontId="5" fillId="8" borderId="110" xfId="0" applyNumberFormat="1" applyFont="1" applyFill="1" applyBorder="1" applyAlignment="1" applyProtection="1">
      <protection hidden="1"/>
    </xf>
    <xf numFmtId="0" fontId="5" fillId="0" borderId="0" xfId="0" applyFont="1" applyProtection="1">
      <protection hidden="1"/>
    </xf>
    <xf numFmtId="0" fontId="5" fillId="11" borderId="19" xfId="0" applyFont="1" applyFill="1" applyBorder="1" applyAlignment="1" applyProtection="1">
      <alignment horizontal="center"/>
      <protection hidden="1"/>
    </xf>
    <xf numFmtId="0" fontId="5" fillId="11" borderId="99" xfId="0" applyFont="1" applyFill="1" applyBorder="1" applyAlignment="1" applyProtection="1">
      <alignment horizontal="center"/>
      <protection hidden="1"/>
    </xf>
    <xf numFmtId="167" fontId="5" fillId="8" borderId="73" xfId="0" applyNumberFormat="1" applyFont="1" applyFill="1" applyBorder="1" applyAlignment="1" applyProtection="1">
      <protection hidden="1"/>
    </xf>
    <xf numFmtId="167" fontId="5" fillId="8" borderId="111" xfId="0" applyNumberFormat="1" applyFont="1" applyFill="1" applyBorder="1" applyAlignment="1" applyProtection="1">
      <protection hidden="1"/>
    </xf>
    <xf numFmtId="0" fontId="3" fillId="0" borderId="0" xfId="0" applyFont="1" applyBorder="1" applyAlignment="1" applyProtection="1">
      <alignment vertical="center"/>
      <protection hidden="1"/>
    </xf>
    <xf numFmtId="3" fontId="3" fillId="8" borderId="16" xfId="0" applyNumberFormat="1" applyFont="1" applyFill="1" applyBorder="1" applyAlignment="1" applyProtection="1">
      <alignment vertical="center"/>
      <protection hidden="1"/>
    </xf>
    <xf numFmtId="0" fontId="3" fillId="0" borderId="23" xfId="0" applyFont="1" applyBorder="1" applyAlignment="1" applyProtection="1">
      <alignment vertical="center"/>
      <protection hidden="1"/>
    </xf>
    <xf numFmtId="0" fontId="5" fillId="0" borderId="112" xfId="0" applyFont="1" applyBorder="1" applyAlignment="1" applyProtection="1">
      <alignment horizontal="center"/>
      <protection hidden="1"/>
    </xf>
    <xf numFmtId="0" fontId="3" fillId="0" borderId="113" xfId="0" applyFont="1" applyBorder="1" applyAlignment="1" applyProtection="1">
      <alignment horizontal="center" vertical="center" wrapText="1"/>
      <protection hidden="1"/>
    </xf>
    <xf numFmtId="0" fontId="3" fillId="0" borderId="114" xfId="0" applyFont="1" applyBorder="1" applyAlignment="1" applyProtection="1">
      <alignment horizontal="center" vertical="center"/>
      <protection hidden="1"/>
    </xf>
    <xf numFmtId="0" fontId="5" fillId="0" borderId="0" xfId="0" applyFont="1" applyAlignment="1" applyProtection="1">
      <alignment horizontal="center"/>
      <protection hidden="1"/>
    </xf>
    <xf numFmtId="0" fontId="3" fillId="0" borderId="0" xfId="0" applyFont="1" applyBorder="1" applyAlignment="1" applyProtection="1">
      <alignment horizontal="center"/>
      <protection hidden="1"/>
    </xf>
    <xf numFmtId="0" fontId="3" fillId="0" borderId="10" xfId="0" applyFont="1" applyBorder="1" applyAlignment="1" applyProtection="1">
      <alignment horizontal="center" vertical="center"/>
      <protection hidden="1"/>
    </xf>
    <xf numFmtId="166" fontId="3" fillId="0" borderId="115" xfId="0" applyNumberFormat="1" applyFont="1" applyBorder="1" applyAlignment="1" applyProtection="1">
      <alignment horizontal="center" vertical="center"/>
      <protection hidden="1"/>
    </xf>
    <xf numFmtId="0" fontId="3" fillId="11" borderId="0" xfId="0" applyFont="1" applyFill="1" applyBorder="1" applyAlignment="1" applyProtection="1">
      <alignment horizontal="center" vertical="center"/>
      <protection hidden="1"/>
    </xf>
    <xf numFmtId="0" fontId="3" fillId="11" borderId="99" xfId="0" applyFont="1" applyFill="1" applyBorder="1" applyAlignment="1" applyProtection="1">
      <alignment horizontal="center" vertical="center"/>
      <protection hidden="1"/>
    </xf>
    <xf numFmtId="4" fontId="5" fillId="8" borderId="116" xfId="0" applyNumberFormat="1" applyFont="1" applyFill="1" applyBorder="1" applyProtection="1">
      <protection hidden="1"/>
    </xf>
    <xf numFmtId="0" fontId="5" fillId="11" borderId="0" xfId="0" applyFont="1" applyFill="1" applyBorder="1" applyAlignment="1" applyProtection="1">
      <alignment horizontal="center"/>
      <protection hidden="1"/>
    </xf>
    <xf numFmtId="4" fontId="5" fillId="8" borderId="117" xfId="0" applyNumberFormat="1" applyFont="1" applyFill="1" applyBorder="1" applyProtection="1">
      <protection hidden="1"/>
    </xf>
    <xf numFmtId="4" fontId="5" fillId="8" borderId="118" xfId="0" applyNumberFormat="1" applyFont="1" applyFill="1" applyBorder="1" applyProtection="1">
      <protection hidden="1"/>
    </xf>
    <xf numFmtId="4" fontId="6" fillId="8" borderId="119" xfId="0" applyNumberFormat="1" applyFont="1" applyFill="1" applyBorder="1" applyAlignment="1" applyProtection="1">
      <alignment vertical="center"/>
      <protection hidden="1"/>
    </xf>
    <xf numFmtId="0" fontId="3" fillId="11" borderId="82" xfId="0" applyFont="1" applyFill="1" applyBorder="1" applyAlignment="1" applyProtection="1">
      <alignment vertical="center"/>
      <protection hidden="1"/>
    </xf>
    <xf numFmtId="0" fontId="3" fillId="8" borderId="120" xfId="0" applyFont="1" applyFill="1" applyBorder="1" applyAlignment="1" applyProtection="1">
      <alignment horizontal="center" vertical="center" wrapText="1"/>
      <protection hidden="1"/>
    </xf>
    <xf numFmtId="0" fontId="3" fillId="8" borderId="121" xfId="0" applyFont="1" applyFill="1" applyBorder="1" applyAlignment="1" applyProtection="1">
      <alignment horizontal="center" vertical="center"/>
      <protection hidden="1"/>
    </xf>
    <xf numFmtId="0" fontId="3" fillId="8" borderId="122" xfId="0" applyFont="1" applyFill="1" applyBorder="1" applyAlignment="1" applyProtection="1">
      <alignment horizontal="center" vertical="center"/>
      <protection hidden="1"/>
    </xf>
    <xf numFmtId="0" fontId="3" fillId="8" borderId="6"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167" fontId="5" fillId="8" borderId="67" xfId="0" applyNumberFormat="1" applyFont="1" applyFill="1" applyBorder="1" applyProtection="1">
      <protection hidden="1"/>
    </xf>
    <xf numFmtId="3" fontId="5" fillId="0" borderId="0" xfId="0" applyNumberFormat="1" applyFont="1" applyBorder="1" applyProtection="1">
      <protection hidden="1"/>
    </xf>
    <xf numFmtId="3" fontId="3" fillId="0" borderId="0" xfId="0" applyNumberFormat="1" applyFont="1" applyFill="1" applyBorder="1" applyProtection="1">
      <protection hidden="1"/>
    </xf>
    <xf numFmtId="167" fontId="5" fillId="8" borderId="69" xfId="0" applyNumberFormat="1" applyFont="1" applyFill="1" applyBorder="1" applyProtection="1">
      <protection hidden="1"/>
    </xf>
    <xf numFmtId="167" fontId="5" fillId="8" borderId="71" xfId="0" applyNumberFormat="1" applyFont="1" applyFill="1" applyBorder="1" applyProtection="1">
      <protection hidden="1"/>
    </xf>
    <xf numFmtId="167" fontId="6" fillId="8" borderId="123" xfId="0" applyNumberFormat="1" applyFont="1" applyFill="1" applyBorder="1" applyProtection="1">
      <protection hidden="1"/>
    </xf>
    <xf numFmtId="0" fontId="3" fillId="11" borderId="124" xfId="0" applyFont="1" applyFill="1" applyBorder="1" applyAlignment="1" applyProtection="1">
      <protection hidden="1"/>
    </xf>
    <xf numFmtId="0" fontId="5" fillId="0" borderId="0" xfId="0" applyFont="1" applyBorder="1" applyProtection="1">
      <protection hidden="1"/>
    </xf>
    <xf numFmtId="0" fontId="43" fillId="11" borderId="0" xfId="0" applyFont="1" applyFill="1" applyBorder="1" applyAlignment="1" applyProtection="1">
      <alignment vertical="center"/>
      <protection hidden="1"/>
    </xf>
    <xf numFmtId="4" fontId="5" fillId="8" borderId="53" xfId="0" applyNumberFormat="1" applyFont="1" applyFill="1" applyBorder="1" applyAlignment="1" applyProtection="1">
      <alignment horizontal="right" vertical="center"/>
      <protection hidden="1"/>
    </xf>
    <xf numFmtId="4" fontId="5" fillId="8" borderId="125" xfId="0" applyNumberFormat="1" applyFont="1" applyFill="1" applyBorder="1" applyAlignment="1" applyProtection="1">
      <alignment horizontal="right" vertical="center"/>
      <protection hidden="1"/>
    </xf>
    <xf numFmtId="4" fontId="5" fillId="8" borderId="77" xfId="0" applyNumberFormat="1" applyFont="1" applyFill="1" applyBorder="1" applyAlignment="1" applyProtection="1">
      <alignment horizontal="right" vertical="center"/>
      <protection hidden="1"/>
    </xf>
    <xf numFmtId="4" fontId="5" fillId="8" borderId="126" xfId="0" applyNumberFormat="1" applyFont="1" applyFill="1" applyBorder="1" applyAlignment="1" applyProtection="1">
      <alignment horizontal="right" vertical="center"/>
      <protection hidden="1"/>
    </xf>
    <xf numFmtId="4" fontId="5" fillId="8" borderId="16" xfId="0" applyNumberFormat="1" applyFont="1" applyFill="1" applyBorder="1" applyAlignment="1" applyProtection="1">
      <alignment horizontal="right" vertical="center"/>
      <protection hidden="1"/>
    </xf>
    <xf numFmtId="4" fontId="5" fillId="8" borderId="127" xfId="0" applyNumberFormat="1" applyFont="1" applyFill="1" applyBorder="1" applyAlignment="1" applyProtection="1">
      <alignment horizontal="right" vertical="center"/>
      <protection hidden="1"/>
    </xf>
    <xf numFmtId="3" fontId="3" fillId="8" borderId="128" xfId="0" applyNumberFormat="1" applyFont="1" applyFill="1" applyBorder="1" applyAlignment="1" applyProtection="1">
      <alignment horizontal="center" vertical="center"/>
      <protection hidden="1"/>
    </xf>
    <xf numFmtId="3" fontId="3" fillId="8" borderId="4" xfId="0" applyNumberFormat="1" applyFont="1" applyFill="1" applyBorder="1" applyAlignment="1" applyProtection="1">
      <alignment horizontal="center" vertical="center"/>
      <protection hidden="1"/>
    </xf>
    <xf numFmtId="3" fontId="3" fillId="8" borderId="129" xfId="0" applyNumberFormat="1" applyFont="1" applyFill="1" applyBorder="1" applyAlignment="1" applyProtection="1">
      <alignment horizontal="center" vertical="center"/>
      <protection hidden="1"/>
    </xf>
    <xf numFmtId="168" fontId="3" fillId="8" borderId="130" xfId="0" applyNumberFormat="1" applyFont="1" applyFill="1" applyBorder="1" applyAlignment="1" applyProtection="1">
      <alignment vertical="center"/>
      <protection hidden="1"/>
    </xf>
    <xf numFmtId="168" fontId="3" fillId="8" borderId="131" xfId="0" applyNumberFormat="1" applyFont="1" applyFill="1" applyBorder="1" applyAlignment="1" applyProtection="1">
      <alignment vertical="center"/>
      <protection hidden="1"/>
    </xf>
    <xf numFmtId="0" fontId="3" fillId="0" borderId="132" xfId="0" applyFont="1" applyBorder="1" applyAlignment="1" applyProtection="1">
      <alignment horizontal="center" vertical="center" wrapText="1"/>
      <protection hidden="1"/>
    </xf>
    <xf numFmtId="0" fontId="3" fillId="0" borderId="133" xfId="0" applyFont="1" applyBorder="1" applyAlignment="1" applyProtection="1">
      <alignment horizontal="center" vertical="center" wrapText="1"/>
      <protection hidden="1"/>
    </xf>
    <xf numFmtId="0" fontId="3" fillId="0" borderId="134" xfId="0" applyFont="1" applyBorder="1" applyAlignment="1" applyProtection="1">
      <alignment horizontal="center" vertical="center" wrapText="1"/>
      <protection hidden="1"/>
    </xf>
    <xf numFmtId="0" fontId="5" fillId="0" borderId="0" xfId="0" applyFont="1" applyAlignment="1" applyProtection="1">
      <alignment vertical="center" wrapText="1"/>
      <protection hidden="1"/>
    </xf>
    <xf numFmtId="167" fontId="5" fillId="8" borderId="135" xfId="0" applyNumberFormat="1" applyFont="1" applyFill="1" applyBorder="1" applyProtection="1">
      <protection hidden="1"/>
    </xf>
    <xf numFmtId="167" fontId="5" fillId="8" borderId="136" xfId="0" applyNumberFormat="1" applyFont="1" applyFill="1" applyBorder="1" applyProtection="1">
      <protection hidden="1"/>
    </xf>
    <xf numFmtId="0" fontId="5" fillId="11" borderId="102" xfId="0" applyFont="1" applyFill="1" applyBorder="1" applyAlignment="1" applyProtection="1">
      <alignment horizontal="center"/>
      <protection hidden="1"/>
    </xf>
    <xf numFmtId="167" fontId="5" fillId="8" borderId="137" xfId="0" applyNumberFormat="1" applyFont="1" applyFill="1" applyBorder="1" applyProtection="1">
      <protection hidden="1"/>
    </xf>
    <xf numFmtId="0" fontId="6" fillId="8" borderId="138" xfId="0" applyFont="1" applyFill="1" applyBorder="1" applyAlignment="1" applyProtection="1">
      <alignment horizontal="center"/>
      <protection hidden="1"/>
    </xf>
    <xf numFmtId="167" fontId="6" fillId="8" borderId="139" xfId="0" applyNumberFormat="1" applyFont="1" applyFill="1" applyBorder="1" applyProtection="1">
      <protection hidden="1"/>
    </xf>
    <xf numFmtId="0" fontId="6" fillId="11" borderId="124" xfId="0" applyFont="1" applyFill="1" applyBorder="1" applyAlignment="1" applyProtection="1">
      <protection hidden="1"/>
    </xf>
    <xf numFmtId="0" fontId="3" fillId="7" borderId="0" xfId="0" applyFont="1" applyFill="1" applyProtection="1">
      <protection hidden="1"/>
    </xf>
    <xf numFmtId="0" fontId="3" fillId="11" borderId="0" xfId="0" applyFont="1" applyFill="1" applyBorder="1" applyProtection="1">
      <protection hidden="1"/>
    </xf>
    <xf numFmtId="0" fontId="3" fillId="7" borderId="0" xfId="0" applyFont="1" applyFill="1" applyAlignment="1" applyProtection="1">
      <alignment horizontal="center"/>
      <protection hidden="1"/>
    </xf>
    <xf numFmtId="0" fontId="5" fillId="7" borderId="0" xfId="0" applyFont="1" applyFill="1" applyAlignment="1" applyProtection="1">
      <alignment horizontal="center" vertical="center"/>
      <protection hidden="1"/>
    </xf>
    <xf numFmtId="4" fontId="3" fillId="2" borderId="140" xfId="0" applyNumberFormat="1" applyFont="1" applyFill="1" applyBorder="1" applyAlignment="1" applyProtection="1">
      <alignment horizontal="right" vertical="center" wrapText="1"/>
      <protection hidden="1"/>
    </xf>
    <xf numFmtId="167" fontId="5" fillId="15" borderId="108" xfId="0" applyNumberFormat="1" applyFont="1" applyFill="1" applyBorder="1" applyAlignment="1" applyProtection="1">
      <alignment vertical="center"/>
      <protection hidden="1"/>
    </xf>
    <xf numFmtId="4" fontId="3" fillId="2" borderId="141" xfId="0" applyNumberFormat="1" applyFont="1" applyFill="1" applyBorder="1" applyAlignment="1" applyProtection="1">
      <alignment horizontal="right" vertical="center" wrapText="1"/>
      <protection hidden="1"/>
    </xf>
    <xf numFmtId="4" fontId="6" fillId="2" borderId="142" xfId="0" applyNumberFormat="1" applyFont="1" applyFill="1" applyBorder="1" applyAlignment="1" applyProtection="1">
      <alignment horizontal="right" vertical="center" wrapText="1"/>
      <protection hidden="1"/>
    </xf>
    <xf numFmtId="10" fontId="5" fillId="6" borderId="109" xfId="0" applyNumberFormat="1" applyFont="1" applyFill="1" applyBorder="1" applyAlignment="1" applyProtection="1">
      <alignment vertical="center"/>
      <protection hidden="1"/>
    </xf>
    <xf numFmtId="167" fontId="6" fillId="16" borderId="143" xfId="0" applyNumberFormat="1" applyFont="1" applyFill="1" applyBorder="1" applyAlignment="1" applyProtection="1">
      <alignment vertical="center"/>
      <protection hidden="1"/>
    </xf>
    <xf numFmtId="0" fontId="5" fillId="7" borderId="0" xfId="0" applyFont="1" applyFill="1" applyProtection="1">
      <protection hidden="1"/>
    </xf>
    <xf numFmtId="4" fontId="3" fillId="2" borderId="144" xfId="0" applyNumberFormat="1" applyFont="1" applyFill="1" applyBorder="1" applyAlignment="1" applyProtection="1">
      <alignment horizontal="right" vertical="center" wrapText="1"/>
      <protection hidden="1"/>
    </xf>
    <xf numFmtId="167" fontId="5" fillId="15" borderId="145" xfId="0" applyNumberFormat="1" applyFont="1" applyFill="1" applyBorder="1" applyAlignment="1" applyProtection="1">
      <alignment vertical="center"/>
      <protection hidden="1"/>
    </xf>
    <xf numFmtId="4" fontId="3" fillId="2" borderId="146" xfId="0" applyNumberFormat="1" applyFont="1" applyFill="1" applyBorder="1" applyAlignment="1" applyProtection="1">
      <alignment horizontal="right" vertical="center" wrapText="1"/>
      <protection hidden="1"/>
    </xf>
    <xf numFmtId="4" fontId="6" fillId="2" borderId="147" xfId="0" applyNumberFormat="1" applyFont="1" applyFill="1" applyBorder="1" applyAlignment="1" applyProtection="1">
      <alignment horizontal="right" vertical="center" wrapText="1"/>
      <protection hidden="1"/>
    </xf>
    <xf numFmtId="10" fontId="5" fillId="6" borderId="148" xfId="0" applyNumberFormat="1" applyFont="1" applyFill="1" applyBorder="1" applyAlignment="1" applyProtection="1">
      <alignment vertical="center"/>
      <protection hidden="1"/>
    </xf>
    <xf numFmtId="167" fontId="6" fillId="16" borderId="149" xfId="0" applyNumberFormat="1" applyFont="1" applyFill="1" applyBorder="1" applyAlignment="1" applyProtection="1">
      <alignment vertical="center"/>
      <protection hidden="1"/>
    </xf>
    <xf numFmtId="4" fontId="3" fillId="2" borderId="150" xfId="0" applyNumberFormat="1" applyFont="1" applyFill="1" applyBorder="1" applyAlignment="1" applyProtection="1">
      <alignment horizontal="right" vertical="center" wrapText="1"/>
      <protection hidden="1"/>
    </xf>
    <xf numFmtId="167" fontId="5" fillId="15" borderId="151" xfId="0" applyNumberFormat="1" applyFont="1" applyFill="1" applyBorder="1" applyAlignment="1" applyProtection="1">
      <alignment vertical="center"/>
      <protection hidden="1"/>
    </xf>
    <xf numFmtId="167" fontId="5" fillId="15" borderId="10" xfId="0" applyNumberFormat="1" applyFont="1" applyFill="1" applyBorder="1" applyAlignment="1" applyProtection="1">
      <alignment vertical="center"/>
      <protection hidden="1"/>
    </xf>
    <xf numFmtId="4" fontId="3" fillId="2" borderId="152" xfId="0" applyNumberFormat="1" applyFont="1" applyFill="1" applyBorder="1" applyAlignment="1" applyProtection="1">
      <alignment horizontal="right" vertical="center" wrapText="1"/>
      <protection hidden="1"/>
    </xf>
    <xf numFmtId="4" fontId="6" fillId="2" borderId="153" xfId="0" applyNumberFormat="1" applyFont="1" applyFill="1" applyBorder="1" applyAlignment="1" applyProtection="1">
      <alignment horizontal="right" vertical="center" wrapText="1"/>
      <protection hidden="1"/>
    </xf>
    <xf numFmtId="10" fontId="5" fillId="6" borderId="154" xfId="0" applyNumberFormat="1" applyFont="1" applyFill="1" applyBorder="1" applyAlignment="1" applyProtection="1">
      <alignment vertical="center"/>
      <protection hidden="1"/>
    </xf>
    <xf numFmtId="167" fontId="6" fillId="16" borderId="155" xfId="0" applyNumberFormat="1" applyFont="1" applyFill="1" applyBorder="1" applyAlignment="1" applyProtection="1">
      <alignment vertical="center"/>
      <protection hidden="1"/>
    </xf>
    <xf numFmtId="4" fontId="3" fillId="15" borderId="156" xfId="0" applyNumberFormat="1" applyFont="1" applyFill="1" applyBorder="1" applyAlignment="1" applyProtection="1">
      <alignment vertical="center" wrapText="1"/>
      <protection hidden="1"/>
    </xf>
    <xf numFmtId="167" fontId="5" fillId="15" borderId="157" xfId="0" applyNumberFormat="1" applyFont="1" applyFill="1" applyBorder="1" applyAlignment="1" applyProtection="1">
      <alignment vertical="center" wrapText="1"/>
      <protection hidden="1"/>
    </xf>
    <xf numFmtId="167" fontId="5" fillId="15" borderId="158" xfId="0" applyNumberFormat="1" applyFont="1" applyFill="1" applyBorder="1" applyAlignment="1" applyProtection="1">
      <alignment vertical="center" wrapText="1"/>
      <protection hidden="1"/>
    </xf>
    <xf numFmtId="167" fontId="5" fillId="15" borderId="159" xfId="0" applyNumberFormat="1" applyFont="1" applyFill="1" applyBorder="1" applyAlignment="1" applyProtection="1">
      <alignment vertical="center" wrapText="1"/>
      <protection hidden="1"/>
    </xf>
    <xf numFmtId="167" fontId="5" fillId="15" borderId="160" xfId="0" applyNumberFormat="1" applyFont="1" applyFill="1" applyBorder="1" applyAlignment="1" applyProtection="1">
      <alignment vertical="center" wrapText="1"/>
      <protection hidden="1"/>
    </xf>
    <xf numFmtId="4" fontId="3" fillId="15" borderId="119" xfId="0" applyNumberFormat="1" applyFont="1" applyFill="1" applyBorder="1" applyAlignment="1" applyProtection="1">
      <alignment vertical="center" wrapText="1"/>
      <protection hidden="1"/>
    </xf>
    <xf numFmtId="4" fontId="5" fillId="15" borderId="119" xfId="0" applyNumberFormat="1" applyFont="1" applyFill="1" applyBorder="1" applyAlignment="1" applyProtection="1">
      <alignment vertical="center" wrapText="1"/>
      <protection hidden="1"/>
    </xf>
    <xf numFmtId="167" fontId="6" fillId="15" borderId="161" xfId="0" applyNumberFormat="1" applyFont="1" applyFill="1" applyBorder="1" applyAlignment="1" applyProtection="1">
      <alignment vertical="center"/>
      <protection hidden="1"/>
    </xf>
    <xf numFmtId="0" fontId="15" fillId="7" borderId="0" xfId="0" applyFont="1" applyFill="1" applyAlignment="1" applyProtection="1">
      <alignment vertical="center"/>
      <protection hidden="1"/>
    </xf>
    <xf numFmtId="0" fontId="15" fillId="7" borderId="0" xfId="0" applyFont="1" applyFill="1" applyBorder="1" applyAlignment="1" applyProtection="1">
      <alignment vertical="center"/>
      <protection hidden="1"/>
    </xf>
    <xf numFmtId="0" fontId="5" fillId="7" borderId="0" xfId="0" applyFont="1" applyFill="1" applyAlignment="1" applyProtection="1">
      <alignment horizontal="center"/>
      <protection hidden="1"/>
    </xf>
    <xf numFmtId="4" fontId="5" fillId="7" borderId="0" xfId="0" applyNumberFormat="1" applyFont="1" applyFill="1" applyProtection="1">
      <protection hidden="1"/>
    </xf>
    <xf numFmtId="0" fontId="15" fillId="7" borderId="0" xfId="0" applyFont="1" applyFill="1" applyProtection="1">
      <protection hidden="1"/>
    </xf>
    <xf numFmtId="167" fontId="5" fillId="7" borderId="0" xfId="0" applyNumberFormat="1" applyFont="1" applyFill="1" applyProtection="1">
      <protection hidden="1"/>
    </xf>
    <xf numFmtId="167" fontId="5" fillId="10" borderId="162" xfId="0" applyNumberFormat="1" applyFont="1" applyFill="1" applyBorder="1" applyAlignment="1" applyProtection="1">
      <alignment vertical="center"/>
      <protection locked="0"/>
    </xf>
    <xf numFmtId="167" fontId="5" fillId="10" borderId="163" xfId="0" applyNumberFormat="1" applyFont="1" applyFill="1" applyBorder="1" applyAlignment="1" applyProtection="1">
      <alignment vertical="center"/>
      <protection locked="0"/>
    </xf>
    <xf numFmtId="167" fontId="5" fillId="10" borderId="164" xfId="0" applyNumberFormat="1" applyFont="1" applyFill="1" applyBorder="1" applyAlignment="1" applyProtection="1">
      <alignment vertical="center"/>
      <protection locked="0"/>
    </xf>
    <xf numFmtId="167" fontId="5" fillId="10" borderId="141" xfId="0" applyNumberFormat="1" applyFont="1" applyFill="1" applyBorder="1" applyAlignment="1" applyProtection="1">
      <alignment vertical="center"/>
      <protection locked="0"/>
    </xf>
    <xf numFmtId="167" fontId="5" fillId="10" borderId="146" xfId="0" applyNumberFormat="1" applyFont="1" applyFill="1" applyBorder="1" applyAlignment="1" applyProtection="1">
      <alignment vertical="center"/>
      <protection locked="0"/>
    </xf>
    <xf numFmtId="167" fontId="5" fillId="10" borderId="165" xfId="0" applyNumberFormat="1" applyFont="1" applyFill="1" applyBorder="1" applyAlignment="1" applyProtection="1">
      <alignment vertical="center"/>
      <protection locked="0"/>
    </xf>
    <xf numFmtId="167" fontId="5" fillId="10" borderId="166" xfId="0" applyNumberFormat="1" applyFont="1" applyFill="1" applyBorder="1" applyAlignment="1" applyProtection="1">
      <alignment vertical="center"/>
      <protection locked="0"/>
    </xf>
    <xf numFmtId="167" fontId="5" fillId="10" borderId="167" xfId="0" applyNumberFormat="1" applyFont="1" applyFill="1" applyBorder="1" applyAlignment="1" applyProtection="1">
      <alignment vertical="center"/>
      <protection locked="0"/>
    </xf>
    <xf numFmtId="0" fontId="5" fillId="10" borderId="167" xfId="0" applyFont="1" applyFill="1" applyBorder="1" applyAlignment="1" applyProtection="1">
      <alignment vertical="center" wrapText="1"/>
      <protection locked="0"/>
    </xf>
    <xf numFmtId="167" fontId="5" fillId="10" borderId="168" xfId="0" applyNumberFormat="1" applyFont="1" applyFill="1" applyBorder="1" applyAlignment="1" applyProtection="1">
      <alignment vertical="center"/>
      <protection locked="0"/>
    </xf>
    <xf numFmtId="167" fontId="5" fillId="10" borderId="169" xfId="0" applyNumberFormat="1" applyFont="1" applyFill="1" applyBorder="1" applyAlignment="1" applyProtection="1">
      <alignment vertical="center"/>
      <protection locked="0"/>
    </xf>
    <xf numFmtId="0" fontId="5" fillId="10" borderId="169" xfId="0" applyFont="1" applyFill="1" applyBorder="1" applyAlignment="1" applyProtection="1">
      <alignment vertical="center" wrapText="1"/>
      <protection locked="0"/>
    </xf>
    <xf numFmtId="167" fontId="5" fillId="10" borderId="170" xfId="0" applyNumberFormat="1" applyFont="1" applyFill="1" applyBorder="1" applyAlignment="1" applyProtection="1">
      <alignment vertical="center"/>
      <protection locked="0"/>
    </xf>
    <xf numFmtId="167" fontId="5" fillId="10" borderId="171" xfId="0" applyNumberFormat="1" applyFont="1" applyFill="1" applyBorder="1" applyAlignment="1" applyProtection="1">
      <alignment vertical="center"/>
      <protection locked="0"/>
    </xf>
    <xf numFmtId="0" fontId="5" fillId="10" borderId="171" xfId="0" applyFont="1" applyFill="1" applyBorder="1" applyAlignment="1" applyProtection="1">
      <alignment vertical="center" wrapText="1"/>
      <protection locked="0"/>
    </xf>
    <xf numFmtId="0" fontId="43" fillId="11" borderId="0" xfId="0" applyFont="1" applyFill="1" applyBorder="1" applyAlignment="1" applyProtection="1">
      <alignment textRotation="255" wrapText="1"/>
      <protection hidden="1"/>
    </xf>
    <xf numFmtId="4" fontId="22" fillId="8" borderId="1" xfId="0" applyNumberFormat="1" applyFont="1" applyFill="1" applyBorder="1" applyAlignment="1" applyProtection="1">
      <alignment vertical="center" wrapText="1"/>
      <protection hidden="1"/>
    </xf>
    <xf numFmtId="4" fontId="4" fillId="8" borderId="2" xfId="0" applyNumberFormat="1" applyFont="1" applyFill="1" applyBorder="1" applyAlignment="1" applyProtection="1">
      <alignment vertical="center" wrapText="1"/>
      <protection hidden="1"/>
    </xf>
    <xf numFmtId="4" fontId="22" fillId="8" borderId="0" xfId="0" applyNumberFormat="1" applyFont="1" applyFill="1" applyBorder="1" applyAlignment="1" applyProtection="1">
      <alignment vertical="center" wrapText="1"/>
      <protection hidden="1"/>
    </xf>
    <xf numFmtId="4" fontId="4" fillId="8" borderId="21" xfId="0" applyNumberFormat="1" applyFont="1" applyFill="1" applyBorder="1" applyAlignment="1" applyProtection="1">
      <alignment vertical="center" wrapText="1"/>
      <protection hidden="1"/>
    </xf>
    <xf numFmtId="10" fontId="44" fillId="8" borderId="21" xfId="0" applyNumberFormat="1" applyFont="1" applyFill="1" applyBorder="1" applyAlignment="1" applyProtection="1">
      <alignment horizontal="center" vertical="center" wrapText="1"/>
      <protection hidden="1"/>
    </xf>
    <xf numFmtId="4" fontId="44" fillId="8" borderId="21" xfId="0" applyNumberFormat="1" applyFont="1" applyFill="1" applyBorder="1" applyAlignment="1" applyProtection="1">
      <alignment horizontal="center" vertical="center" wrapText="1"/>
      <protection hidden="1"/>
    </xf>
    <xf numFmtId="4" fontId="22" fillId="8" borderId="172" xfId="0" applyNumberFormat="1" applyFont="1" applyFill="1" applyBorder="1" applyAlignment="1" applyProtection="1">
      <alignment vertical="center" wrapText="1"/>
      <protection hidden="1"/>
    </xf>
    <xf numFmtId="4" fontId="14" fillId="8" borderId="16" xfId="0" applyNumberFormat="1" applyFont="1" applyFill="1" applyBorder="1" applyAlignment="1" applyProtection="1">
      <alignment vertical="center" wrapText="1"/>
      <protection hidden="1"/>
    </xf>
    <xf numFmtId="4" fontId="14" fillId="8" borderId="173" xfId="0" applyNumberFormat="1" applyFont="1" applyFill="1" applyBorder="1" applyAlignment="1" applyProtection="1">
      <alignment vertical="center" wrapText="1"/>
      <protection hidden="1"/>
    </xf>
    <xf numFmtId="4" fontId="45" fillId="8" borderId="21" xfId="0" applyNumberFormat="1" applyFont="1" applyFill="1" applyBorder="1" applyAlignment="1" applyProtection="1">
      <alignment horizontal="center" vertical="center" wrapText="1"/>
      <protection hidden="1"/>
    </xf>
    <xf numFmtId="4" fontId="22" fillId="8" borderId="23" xfId="0" applyNumberFormat="1" applyFont="1" applyFill="1" applyBorder="1" applyAlignment="1" applyProtection="1">
      <alignment vertical="center" wrapText="1"/>
      <protection hidden="1"/>
    </xf>
    <xf numFmtId="4" fontId="14" fillId="8" borderId="12" xfId="0" applyNumberFormat="1" applyFont="1" applyFill="1" applyBorder="1" applyAlignment="1" applyProtection="1">
      <alignment vertical="center" wrapText="1"/>
      <protection hidden="1"/>
    </xf>
    <xf numFmtId="4" fontId="14" fillId="8" borderId="5" xfId="0" applyNumberFormat="1" applyFont="1" applyFill="1" applyBorder="1" applyAlignment="1" applyProtection="1">
      <alignment vertical="center" wrapText="1"/>
      <protection hidden="1"/>
    </xf>
    <xf numFmtId="4" fontId="14" fillId="8" borderId="13" xfId="0" applyNumberFormat="1" applyFont="1" applyFill="1" applyBorder="1" applyAlignment="1" applyProtection="1">
      <alignment vertical="center" wrapText="1"/>
      <protection hidden="1"/>
    </xf>
    <xf numFmtId="10" fontId="46" fillId="8" borderId="12" xfId="0" applyNumberFormat="1" applyFont="1" applyFill="1" applyBorder="1" applyAlignment="1" applyProtection="1">
      <alignment horizontal="center" vertical="center" wrapText="1"/>
      <protection hidden="1"/>
    </xf>
    <xf numFmtId="0" fontId="47" fillId="7" borderId="112" xfId="0" applyFont="1" applyFill="1" applyBorder="1" applyAlignment="1" applyProtection="1">
      <alignment vertical="center" wrapText="1" readingOrder="1"/>
      <protection hidden="1"/>
    </xf>
    <xf numFmtId="0" fontId="0" fillId="7" borderId="112" xfId="0" applyFill="1" applyBorder="1" applyProtection="1">
      <protection hidden="1"/>
    </xf>
    <xf numFmtId="0" fontId="48" fillId="7" borderId="0" xfId="0" applyFont="1" applyFill="1" applyBorder="1" applyAlignment="1" applyProtection="1">
      <alignment vertical="center" wrapText="1" readingOrder="1"/>
      <protection hidden="1"/>
    </xf>
    <xf numFmtId="0" fontId="0" fillId="7" borderId="0" xfId="0" applyFill="1" applyBorder="1" applyAlignment="1" applyProtection="1">
      <protection hidden="1"/>
    </xf>
    <xf numFmtId="0" fontId="0" fillId="7" borderId="174" xfId="0" applyFill="1" applyBorder="1" applyProtection="1">
      <protection hidden="1"/>
    </xf>
    <xf numFmtId="0" fontId="47" fillId="17" borderId="175" xfId="0" applyFont="1" applyFill="1" applyBorder="1" applyAlignment="1" applyProtection="1">
      <alignment vertical="center" wrapText="1"/>
      <protection hidden="1"/>
    </xf>
    <xf numFmtId="0" fontId="47" fillId="17" borderId="176" xfId="0" applyFont="1" applyFill="1" applyBorder="1" applyAlignment="1" applyProtection="1">
      <alignment vertical="center" wrapText="1"/>
      <protection hidden="1"/>
    </xf>
    <xf numFmtId="0" fontId="47" fillId="17" borderId="174" xfId="0" applyFont="1" applyFill="1" applyBorder="1" applyAlignment="1" applyProtection="1">
      <alignment vertical="center"/>
      <protection hidden="1"/>
    </xf>
    <xf numFmtId="0" fontId="13" fillId="17" borderId="177" xfId="0" applyFont="1" applyFill="1" applyBorder="1" applyAlignment="1" applyProtection="1">
      <alignment vertical="center"/>
      <protection hidden="1"/>
    </xf>
    <xf numFmtId="0" fontId="13" fillId="17" borderId="176" xfId="0" applyFont="1" applyFill="1" applyBorder="1" applyAlignment="1" applyProtection="1">
      <alignment vertical="center"/>
      <protection hidden="1"/>
    </xf>
    <xf numFmtId="0" fontId="48" fillId="17" borderId="174" xfId="0" applyFont="1" applyFill="1" applyBorder="1" applyAlignment="1" applyProtection="1">
      <alignment horizontal="right" vertical="center"/>
      <protection hidden="1"/>
    </xf>
    <xf numFmtId="0" fontId="48" fillId="17" borderId="177" xfId="0" applyFont="1" applyFill="1" applyBorder="1" applyAlignment="1" applyProtection="1">
      <alignment vertical="center"/>
      <protection hidden="1"/>
    </xf>
    <xf numFmtId="0" fontId="48" fillId="17" borderId="176" xfId="0" applyFont="1" applyFill="1" applyBorder="1" applyAlignment="1" applyProtection="1">
      <alignment vertical="center"/>
      <protection hidden="1"/>
    </xf>
    <xf numFmtId="0" fontId="49" fillId="17" borderId="174" xfId="0" applyFont="1" applyFill="1" applyBorder="1" applyAlignment="1" applyProtection="1">
      <alignment horizontal="center" vertical="center"/>
      <protection hidden="1"/>
    </xf>
    <xf numFmtId="0" fontId="49" fillId="17" borderId="177" xfId="0" applyFont="1" applyFill="1" applyBorder="1" applyAlignment="1" applyProtection="1">
      <alignment horizontal="center" vertical="center"/>
      <protection hidden="1"/>
    </xf>
    <xf numFmtId="0" fontId="48" fillId="17" borderId="174" xfId="0" applyFont="1" applyFill="1" applyBorder="1" applyAlignment="1" applyProtection="1">
      <alignment horizontal="justify" vertical="center" wrapText="1"/>
      <protection hidden="1"/>
    </xf>
    <xf numFmtId="0" fontId="48" fillId="17" borderId="177" xfId="0" applyFont="1" applyFill="1" applyBorder="1" applyAlignment="1" applyProtection="1">
      <alignment horizontal="justify" vertical="center" wrapText="1"/>
      <protection hidden="1"/>
    </xf>
    <xf numFmtId="0" fontId="48" fillId="17" borderId="176" xfId="0" applyFont="1" applyFill="1" applyBorder="1" applyAlignment="1" applyProtection="1">
      <alignment vertical="center" wrapText="1"/>
      <protection hidden="1"/>
    </xf>
    <xf numFmtId="0" fontId="21" fillId="17" borderId="178" xfId="0" applyFont="1" applyFill="1" applyBorder="1" applyAlignment="1" applyProtection="1">
      <alignment vertical="center"/>
      <protection hidden="1"/>
    </xf>
    <xf numFmtId="0" fontId="21" fillId="17" borderId="174" xfId="0" applyFont="1" applyFill="1" applyBorder="1" applyAlignment="1" applyProtection="1">
      <alignment vertical="center"/>
      <protection hidden="1"/>
    </xf>
    <xf numFmtId="0" fontId="21" fillId="17" borderId="0" xfId="0" applyFont="1" applyFill="1" applyBorder="1" applyAlignment="1" applyProtection="1">
      <alignment vertical="center"/>
      <protection hidden="1"/>
    </xf>
    <xf numFmtId="0" fontId="50" fillId="0" borderId="174" xfId="0" applyFont="1" applyBorder="1" applyAlignment="1" applyProtection="1">
      <alignment vertical="center"/>
      <protection hidden="1"/>
    </xf>
    <xf numFmtId="0" fontId="0" fillId="0" borderId="0" xfId="0" applyBorder="1" applyProtection="1">
      <protection hidden="1"/>
    </xf>
    <xf numFmtId="0" fontId="48" fillId="17" borderId="177" xfId="0" applyFont="1" applyFill="1" applyBorder="1" applyAlignment="1" applyProtection="1">
      <alignment vertical="center" wrapText="1"/>
      <protection hidden="1"/>
    </xf>
    <xf numFmtId="0" fontId="48" fillId="17" borderId="174" xfId="0" applyFont="1" applyFill="1" applyBorder="1" applyAlignment="1" applyProtection="1">
      <alignment horizontal="justify" vertical="center" wrapText="1"/>
      <protection hidden="1"/>
    </xf>
    <xf numFmtId="0" fontId="48" fillId="17" borderId="177" xfId="0" applyFont="1" applyFill="1" applyBorder="1" applyAlignment="1" applyProtection="1">
      <alignment horizontal="justify" vertical="center" wrapText="1"/>
      <protection hidden="1"/>
    </xf>
    <xf numFmtId="0" fontId="48" fillId="17" borderId="174" xfId="0" applyFont="1" applyFill="1" applyBorder="1" applyAlignment="1" applyProtection="1">
      <alignment vertical="center"/>
      <protection hidden="1"/>
    </xf>
    <xf numFmtId="0" fontId="48" fillId="17" borderId="177" xfId="0" applyFont="1" applyFill="1" applyBorder="1" applyAlignment="1" applyProtection="1">
      <alignment vertical="center"/>
      <protection hidden="1"/>
    </xf>
    <xf numFmtId="0" fontId="51" fillId="18" borderId="119" xfId="0" applyFont="1" applyFill="1" applyBorder="1"/>
    <xf numFmtId="0" fontId="51" fillId="18" borderId="17" xfId="3" applyFont="1" applyFill="1" applyBorder="1" applyAlignment="1" applyProtection="1">
      <alignment horizontal="left" vertical="center" wrapText="1"/>
      <protection hidden="1"/>
    </xf>
    <xf numFmtId="0" fontId="52" fillId="7" borderId="179" xfId="0" applyFont="1" applyFill="1" applyBorder="1" applyAlignment="1" applyProtection="1">
      <alignment horizontal="left" indent="1"/>
      <protection locked="0"/>
    </xf>
    <xf numFmtId="0" fontId="51" fillId="18" borderId="18" xfId="3" applyFont="1" applyFill="1" applyBorder="1" applyAlignment="1" applyProtection="1">
      <alignment vertical="center"/>
      <protection hidden="1"/>
    </xf>
    <xf numFmtId="0" fontId="52" fillId="7" borderId="69" xfId="0" applyFont="1" applyFill="1" applyBorder="1" applyAlignment="1" applyProtection="1">
      <alignment horizontal="left" indent="1"/>
      <protection locked="0"/>
    </xf>
    <xf numFmtId="0" fontId="52" fillId="7" borderId="0" xfId="0" applyFont="1" applyFill="1" applyBorder="1" applyProtection="1">
      <protection hidden="1"/>
    </xf>
    <xf numFmtId="0" fontId="51" fillId="0" borderId="180" xfId="0" applyFont="1" applyFill="1" applyBorder="1" applyAlignment="1" applyProtection="1">
      <alignment horizontal="right"/>
      <protection hidden="1"/>
    </xf>
    <xf numFmtId="169" fontId="51" fillId="18" borderId="181" xfId="0" applyNumberFormat="1" applyFont="1" applyFill="1" applyBorder="1" applyAlignment="1" applyProtection="1">
      <alignment horizontal="right"/>
      <protection locked="0"/>
    </xf>
    <xf numFmtId="0" fontId="52" fillId="18" borderId="148" xfId="0" applyFont="1" applyFill="1" applyBorder="1" applyProtection="1">
      <protection locked="0"/>
    </xf>
    <xf numFmtId="0" fontId="51" fillId="18" borderId="16" xfId="3" applyFont="1" applyFill="1" applyBorder="1" applyAlignment="1" applyProtection="1">
      <alignment horizontal="center" vertical="center" wrapText="1"/>
      <protection hidden="1"/>
    </xf>
    <xf numFmtId="0" fontId="51" fillId="0" borderId="182" xfId="0" applyFont="1" applyFill="1" applyBorder="1" applyAlignment="1" applyProtection="1">
      <alignment horizontal="right"/>
      <protection hidden="1"/>
    </xf>
    <xf numFmtId="169" fontId="51" fillId="18" borderId="183" xfId="0" applyNumberFormat="1" applyFont="1" applyFill="1" applyBorder="1" applyAlignment="1" applyProtection="1">
      <alignment horizontal="right"/>
      <protection locked="0"/>
    </xf>
    <xf numFmtId="164" fontId="51" fillId="7" borderId="0" xfId="1" applyFont="1" applyFill="1" applyBorder="1" applyAlignment="1" applyProtection="1">
      <alignment vertical="center" wrapText="1"/>
      <protection hidden="1"/>
    </xf>
    <xf numFmtId="0" fontId="51" fillId="0" borderId="184" xfId="0" applyFont="1" applyFill="1" applyBorder="1" applyAlignment="1" applyProtection="1">
      <alignment horizontal="right"/>
      <protection hidden="1"/>
    </xf>
    <xf numFmtId="169" fontId="51" fillId="18" borderId="185" xfId="0" applyNumberFormat="1" applyFont="1" applyFill="1" applyBorder="1" applyAlignment="1" applyProtection="1">
      <alignment horizontal="right"/>
      <protection locked="0"/>
    </xf>
    <xf numFmtId="0" fontId="52" fillId="18" borderId="186" xfId="0" applyFont="1" applyFill="1" applyBorder="1" applyProtection="1">
      <protection locked="0"/>
    </xf>
    <xf numFmtId="0" fontId="51" fillId="7" borderId="187" xfId="0" applyFont="1" applyFill="1" applyBorder="1" applyAlignment="1" applyProtection="1">
      <alignment horizontal="right"/>
      <protection hidden="1"/>
    </xf>
    <xf numFmtId="0" fontId="51" fillId="8" borderId="188" xfId="0" applyFont="1" applyFill="1" applyBorder="1" applyAlignment="1" applyProtection="1">
      <alignment horizontal="right"/>
      <protection hidden="1"/>
    </xf>
    <xf numFmtId="0" fontId="52" fillId="7" borderId="71" xfId="0" applyFont="1" applyFill="1" applyBorder="1" applyAlignment="1" applyProtection="1">
      <alignment horizontal="left" indent="1"/>
      <protection locked="0"/>
    </xf>
    <xf numFmtId="0" fontId="52" fillId="7" borderId="0" xfId="0" applyFont="1" applyFill="1"/>
    <xf numFmtId="0" fontId="51" fillId="7" borderId="18" xfId="3" applyFont="1" applyFill="1" applyBorder="1" applyAlignment="1" applyProtection="1">
      <alignment horizontal="center" vertical="center" wrapText="1"/>
      <protection hidden="1"/>
    </xf>
    <xf numFmtId="0" fontId="51" fillId="7" borderId="18" xfId="3" applyFont="1" applyFill="1" applyBorder="1" applyAlignment="1" applyProtection="1">
      <alignment horizontal="center" vertical="center"/>
      <protection hidden="1"/>
    </xf>
    <xf numFmtId="0" fontId="51" fillId="7" borderId="16" xfId="3" applyFont="1" applyFill="1" applyBorder="1" applyAlignment="1" applyProtection="1">
      <alignment horizontal="center" vertical="center"/>
      <protection hidden="1"/>
    </xf>
    <xf numFmtId="0" fontId="3" fillId="7" borderId="0" xfId="0" applyFont="1" applyFill="1" applyBorder="1" applyProtection="1">
      <protection hidden="1"/>
    </xf>
    <xf numFmtId="0" fontId="3" fillId="7" borderId="0" xfId="0" applyFont="1" applyFill="1" applyBorder="1" applyAlignment="1" applyProtection="1">
      <alignment horizontal="center"/>
      <protection hidden="1"/>
    </xf>
    <xf numFmtId="0" fontId="3" fillId="7" borderId="0" xfId="0" applyFont="1" applyFill="1" applyBorder="1" applyAlignment="1" applyProtection="1">
      <alignment vertical="center" wrapText="1"/>
      <protection hidden="1"/>
    </xf>
    <xf numFmtId="0" fontId="3" fillId="7" borderId="0" xfId="0" applyFont="1" applyFill="1" applyBorder="1" applyAlignment="1" applyProtection="1">
      <alignment vertical="center"/>
      <protection hidden="1"/>
    </xf>
    <xf numFmtId="0" fontId="5" fillId="7" borderId="0" xfId="0" applyFont="1" applyFill="1" applyBorder="1" applyAlignment="1" applyProtection="1">
      <protection hidden="1"/>
    </xf>
    <xf numFmtId="0" fontId="5" fillId="7" borderId="0" xfId="0" applyFont="1" applyFill="1" applyAlignment="1" applyProtection="1">
      <alignment vertical="center"/>
      <protection hidden="1"/>
    </xf>
    <xf numFmtId="0" fontId="3" fillId="8" borderId="189" xfId="0" applyFont="1" applyFill="1" applyBorder="1" applyAlignment="1" applyProtection="1">
      <alignment horizontal="center" wrapText="1"/>
      <protection hidden="1"/>
    </xf>
    <xf numFmtId="0" fontId="5" fillId="7" borderId="0" xfId="0" applyFont="1" applyFill="1" applyAlignment="1" applyProtection="1">
      <alignment vertical="center" wrapText="1"/>
      <protection hidden="1"/>
    </xf>
    <xf numFmtId="0" fontId="3" fillId="7" borderId="0" xfId="0" applyFont="1" applyFill="1" applyBorder="1" applyAlignment="1" applyProtection="1">
      <alignment horizontal="center" vertical="center"/>
      <protection hidden="1"/>
    </xf>
    <xf numFmtId="167" fontId="5" fillId="7" borderId="0" xfId="0" applyNumberFormat="1" applyFont="1" applyFill="1" applyBorder="1" applyProtection="1">
      <protection hidden="1"/>
    </xf>
    <xf numFmtId="167" fontId="6" fillId="7" borderId="0" xfId="0" applyNumberFormat="1" applyFont="1" applyFill="1" applyBorder="1" applyProtection="1">
      <protection hidden="1"/>
    </xf>
    <xf numFmtId="0" fontId="5" fillId="7" borderId="112" xfId="0" applyFont="1" applyFill="1" applyBorder="1" applyProtection="1">
      <protection hidden="1"/>
    </xf>
    <xf numFmtId="3" fontId="3" fillId="7" borderId="0" xfId="0" applyNumberFormat="1" applyFont="1" applyFill="1" applyBorder="1" applyAlignment="1" applyProtection="1">
      <alignment vertical="center"/>
      <protection hidden="1"/>
    </xf>
    <xf numFmtId="170" fontId="5" fillId="10" borderId="51" xfId="0" applyNumberFormat="1" applyFont="1" applyFill="1" applyBorder="1" applyAlignment="1" applyProtection="1">
      <alignment vertical="center"/>
      <protection locked="0"/>
    </xf>
    <xf numFmtId="170" fontId="5" fillId="10" borderId="52" xfId="0" applyNumberFormat="1" applyFont="1" applyFill="1" applyBorder="1" applyAlignment="1" applyProtection="1">
      <alignment vertical="center"/>
      <protection locked="0"/>
    </xf>
    <xf numFmtId="170" fontId="5" fillId="8" borderId="91" xfId="0" applyNumberFormat="1" applyFont="1" applyFill="1" applyBorder="1" applyProtection="1">
      <protection hidden="1"/>
    </xf>
    <xf numFmtId="170" fontId="5" fillId="8" borderId="88" xfId="0" applyNumberFormat="1" applyFont="1" applyFill="1" applyBorder="1" applyProtection="1">
      <protection hidden="1"/>
    </xf>
    <xf numFmtId="170" fontId="5" fillId="8" borderId="190" xfId="0" applyNumberFormat="1" applyFont="1" applyFill="1" applyBorder="1" applyAlignment="1" applyProtection="1">
      <alignment vertical="center"/>
      <protection hidden="1"/>
    </xf>
    <xf numFmtId="170" fontId="5" fillId="8" borderId="191" xfId="0" applyNumberFormat="1" applyFont="1" applyFill="1" applyBorder="1" applyAlignment="1" applyProtection="1">
      <alignment vertical="center"/>
      <protection hidden="1"/>
    </xf>
    <xf numFmtId="170" fontId="5" fillId="8" borderId="192" xfId="0" applyNumberFormat="1" applyFont="1" applyFill="1" applyBorder="1" applyAlignment="1" applyProtection="1">
      <alignment vertical="center"/>
      <protection hidden="1"/>
    </xf>
    <xf numFmtId="171" fontId="5" fillId="10" borderId="27" xfId="0" applyNumberFormat="1" applyFont="1" applyFill="1" applyBorder="1" applyProtection="1">
      <protection locked="0"/>
    </xf>
    <xf numFmtId="171" fontId="5" fillId="10" borderId="29" xfId="0" applyNumberFormat="1" applyFont="1" applyFill="1" applyBorder="1" applyProtection="1">
      <protection locked="0"/>
    </xf>
    <xf numFmtId="171" fontId="5" fillId="10" borderId="31" xfId="0" applyNumberFormat="1" applyFont="1" applyFill="1" applyBorder="1" applyProtection="1">
      <protection locked="0"/>
    </xf>
    <xf numFmtId="170" fontId="3" fillId="8" borderId="16" xfId="0" applyNumberFormat="1" applyFont="1" applyFill="1" applyBorder="1" applyAlignment="1" applyProtection="1">
      <alignment vertical="center"/>
      <protection hidden="1"/>
    </xf>
    <xf numFmtId="0" fontId="5" fillId="10" borderId="193" xfId="0" applyFont="1" applyFill="1" applyBorder="1" applyAlignment="1" applyProtection="1">
      <protection locked="0"/>
    </xf>
    <xf numFmtId="0" fontId="5" fillId="10" borderId="194" xfId="0" applyFont="1" applyFill="1" applyBorder="1" applyAlignment="1" applyProtection="1">
      <protection locked="0"/>
    </xf>
    <xf numFmtId="3" fontId="5" fillId="10" borderId="195" xfId="0" applyNumberFormat="1" applyFont="1" applyFill="1" applyBorder="1" applyAlignment="1" applyProtection="1">
      <alignment horizontal="center" vertical="center"/>
      <protection locked="0"/>
    </xf>
    <xf numFmtId="3" fontId="5" fillId="10" borderId="196" xfId="0" applyNumberFormat="1" applyFont="1" applyFill="1" applyBorder="1" applyAlignment="1" applyProtection="1">
      <alignment horizontal="center" vertical="center"/>
      <protection locked="0"/>
    </xf>
    <xf numFmtId="167" fontId="5" fillId="10" borderId="53" xfId="0" applyNumberFormat="1" applyFont="1" applyFill="1" applyBorder="1" applyProtection="1">
      <protection locked="0"/>
    </xf>
    <xf numFmtId="167" fontId="5" fillId="10" borderId="54" xfId="0" applyNumberFormat="1" applyFont="1" applyFill="1" applyBorder="1" applyProtection="1">
      <protection locked="0"/>
    </xf>
    <xf numFmtId="0" fontId="53" fillId="7" borderId="0" xfId="0" applyFont="1" applyFill="1" applyAlignment="1" applyProtection="1">
      <alignment vertical="center"/>
      <protection hidden="1"/>
    </xf>
    <xf numFmtId="0" fontId="22" fillId="7" borderId="0" xfId="0" applyFont="1" applyFill="1" applyAlignment="1" applyProtection="1">
      <alignment vertical="center"/>
      <protection hidden="1"/>
    </xf>
    <xf numFmtId="0" fontId="41" fillId="7" borderId="0" xfId="0" applyFont="1" applyFill="1" applyAlignment="1" applyProtection="1">
      <alignment vertical="center"/>
      <protection hidden="1"/>
    </xf>
    <xf numFmtId="0" fontId="22" fillId="7" borderId="0" xfId="0" applyFont="1" applyFill="1" applyProtection="1">
      <protection hidden="1"/>
    </xf>
    <xf numFmtId="0" fontId="41" fillId="7" borderId="0" xfId="0" applyFont="1" applyFill="1" applyProtection="1">
      <protection hidden="1"/>
    </xf>
    <xf numFmtId="0" fontId="48" fillId="17" borderId="174" xfId="0" applyFont="1" applyFill="1" applyBorder="1" applyAlignment="1" applyProtection="1">
      <alignment horizontal="justify" wrapText="1"/>
      <protection hidden="1"/>
    </xf>
    <xf numFmtId="0" fontId="48" fillId="17" borderId="177" xfId="0" applyFont="1" applyFill="1" applyBorder="1" applyAlignment="1" applyProtection="1">
      <alignment horizontal="justify" wrapText="1"/>
      <protection hidden="1"/>
    </xf>
    <xf numFmtId="0" fontId="13" fillId="17" borderId="176" xfId="0" applyFont="1" applyFill="1" applyBorder="1" applyAlignment="1" applyProtection="1">
      <alignment vertical="center"/>
      <protection hidden="1"/>
    </xf>
    <xf numFmtId="0" fontId="24" fillId="7" borderId="174" xfId="0" applyFont="1" applyFill="1" applyBorder="1" applyAlignment="1" applyProtection="1">
      <alignment horizontal="center" vertical="center" wrapText="1"/>
      <protection hidden="1"/>
    </xf>
    <xf numFmtId="0" fontId="24" fillId="7" borderId="0" xfId="0" applyFont="1" applyFill="1" applyBorder="1" applyAlignment="1" applyProtection="1">
      <alignment horizontal="center" vertical="center" wrapText="1"/>
      <protection hidden="1"/>
    </xf>
    <xf numFmtId="0" fontId="23" fillId="7" borderId="174" xfId="0" applyFont="1" applyFill="1" applyBorder="1" applyAlignment="1" applyProtection="1">
      <alignment horizontal="center" vertical="center" wrapText="1"/>
      <protection hidden="1"/>
    </xf>
    <xf numFmtId="0" fontId="23" fillId="7" borderId="0" xfId="0" applyFont="1" applyFill="1" applyBorder="1" applyAlignment="1" applyProtection="1">
      <alignment horizontal="center" vertical="center" wrapText="1"/>
      <protection hidden="1"/>
    </xf>
    <xf numFmtId="0" fontId="25" fillId="7" borderId="174" xfId="0" applyFont="1" applyFill="1" applyBorder="1" applyAlignment="1" applyProtection="1">
      <alignment horizontal="center" vertical="center" wrapText="1"/>
      <protection hidden="1"/>
    </xf>
    <xf numFmtId="0" fontId="25" fillId="7" borderId="0" xfId="0" applyFont="1" applyFill="1" applyBorder="1" applyAlignment="1" applyProtection="1">
      <alignment horizontal="center" vertical="center" wrapText="1"/>
      <protection hidden="1"/>
    </xf>
    <xf numFmtId="0" fontId="47" fillId="8" borderId="174" xfId="0" applyFont="1" applyFill="1" applyBorder="1" applyAlignment="1" applyProtection="1">
      <alignment horizontal="justify" vertical="center" wrapText="1"/>
      <protection hidden="1"/>
    </xf>
    <xf numFmtId="0" fontId="47" fillId="8" borderId="177" xfId="0" applyFont="1" applyFill="1" applyBorder="1" applyAlignment="1" applyProtection="1">
      <alignment horizontal="justify" vertical="center" wrapText="1"/>
      <protection hidden="1"/>
    </xf>
    <xf numFmtId="0" fontId="54" fillId="17" borderId="174" xfId="0" applyFont="1" applyFill="1" applyBorder="1" applyAlignment="1" applyProtection="1">
      <alignment horizontal="left" vertical="center" wrapText="1" indent="1"/>
      <protection hidden="1"/>
    </xf>
    <xf numFmtId="0" fontId="54" fillId="17" borderId="177" xfId="0" applyFont="1" applyFill="1" applyBorder="1" applyAlignment="1" applyProtection="1">
      <alignment horizontal="left" vertical="center" wrapText="1" indent="1"/>
      <protection hidden="1"/>
    </xf>
    <xf numFmtId="0" fontId="48" fillId="17" borderId="174" xfId="0" applyFont="1" applyFill="1" applyBorder="1" applyAlignment="1" applyProtection="1">
      <alignment horizontal="justify" vertical="center" wrapText="1"/>
      <protection hidden="1"/>
    </xf>
    <xf numFmtId="0" fontId="48" fillId="17" borderId="177" xfId="0" applyFont="1" applyFill="1" applyBorder="1" applyAlignment="1" applyProtection="1">
      <alignment horizontal="justify" vertical="center" wrapText="1"/>
      <protection hidden="1"/>
    </xf>
    <xf numFmtId="0" fontId="57" fillId="8" borderId="174" xfId="0" applyFont="1" applyFill="1" applyBorder="1" applyAlignment="1" applyProtection="1">
      <alignment horizontal="left" vertical="center" wrapText="1" indent="1"/>
      <protection hidden="1"/>
    </xf>
    <xf numFmtId="0" fontId="57" fillId="8" borderId="177" xfId="0" applyFont="1" applyFill="1" applyBorder="1" applyAlignment="1" applyProtection="1">
      <alignment horizontal="left" vertical="center" wrapText="1" indent="1"/>
      <protection hidden="1"/>
    </xf>
    <xf numFmtId="0" fontId="21" fillId="17" borderId="176" xfId="0" applyFont="1" applyFill="1" applyBorder="1" applyAlignment="1" applyProtection="1">
      <alignment vertical="center"/>
      <protection hidden="1"/>
    </xf>
    <xf numFmtId="0" fontId="48" fillId="17" borderId="8" xfId="0" applyFont="1" applyFill="1" applyBorder="1" applyAlignment="1" applyProtection="1">
      <alignment horizontal="left" vertical="center" wrapText="1" indent="1"/>
      <protection hidden="1"/>
    </xf>
    <xf numFmtId="0" fontId="48" fillId="17" borderId="7" xfId="0" applyFont="1" applyFill="1" applyBorder="1" applyAlignment="1" applyProtection="1">
      <alignment horizontal="left" vertical="center" wrapText="1" indent="1"/>
      <protection hidden="1"/>
    </xf>
    <xf numFmtId="0" fontId="48" fillId="17" borderId="174" xfId="0" applyFont="1" applyFill="1" applyBorder="1" applyAlignment="1" applyProtection="1">
      <alignment horizontal="left" vertical="center"/>
      <protection hidden="1"/>
    </xf>
    <xf numFmtId="0" fontId="48" fillId="17" borderId="177" xfId="0" applyFont="1" applyFill="1" applyBorder="1" applyAlignment="1" applyProtection="1">
      <alignment horizontal="left" vertical="center"/>
      <protection hidden="1"/>
    </xf>
    <xf numFmtId="0" fontId="55" fillId="17" borderId="174" xfId="0" applyFont="1" applyFill="1" applyBorder="1" applyAlignment="1" applyProtection="1">
      <alignment horizontal="left" vertical="center"/>
      <protection hidden="1"/>
    </xf>
    <xf numFmtId="0" fontId="55" fillId="17" borderId="177" xfId="0" applyFont="1" applyFill="1" applyBorder="1" applyAlignment="1" applyProtection="1">
      <alignment horizontal="left" vertical="center"/>
      <protection hidden="1"/>
    </xf>
    <xf numFmtId="0" fontId="48" fillId="17" borderId="174" xfId="0" applyFont="1" applyFill="1" applyBorder="1" applyAlignment="1" applyProtection="1">
      <alignment horizontal="center" vertical="center"/>
      <protection hidden="1"/>
    </xf>
    <xf numFmtId="0" fontId="48" fillId="17" borderId="177" xfId="0" applyFont="1" applyFill="1" applyBorder="1" applyAlignment="1" applyProtection="1">
      <alignment horizontal="center" vertical="center"/>
      <protection hidden="1"/>
    </xf>
    <xf numFmtId="0" fontId="48" fillId="17" borderId="174" xfId="0" applyFont="1" applyFill="1" applyBorder="1" applyAlignment="1" applyProtection="1">
      <alignment horizontal="left" vertical="center" wrapText="1"/>
      <protection hidden="1"/>
    </xf>
    <xf numFmtId="0" fontId="48" fillId="17" borderId="177" xfId="0" applyFont="1" applyFill="1" applyBorder="1" applyAlignment="1" applyProtection="1">
      <alignment horizontal="left" vertical="center" wrapText="1"/>
      <protection hidden="1"/>
    </xf>
    <xf numFmtId="0" fontId="58" fillId="17" borderId="174" xfId="0" applyFont="1" applyFill="1" applyBorder="1" applyAlignment="1" applyProtection="1">
      <alignment horizontal="left" vertical="center" wrapText="1" indent="1"/>
      <protection hidden="1"/>
    </xf>
    <xf numFmtId="0" fontId="58" fillId="17" borderId="177" xfId="0" applyFont="1" applyFill="1" applyBorder="1" applyAlignment="1" applyProtection="1">
      <alignment horizontal="left" vertical="center" wrapText="1" indent="1"/>
      <protection hidden="1"/>
    </xf>
    <xf numFmtId="0" fontId="56" fillId="8" borderId="174" xfId="0" applyFont="1" applyFill="1" applyBorder="1" applyAlignment="1" applyProtection="1">
      <alignment horizontal="left" vertical="center"/>
      <protection hidden="1"/>
    </xf>
    <xf numFmtId="0" fontId="56" fillId="8" borderId="177" xfId="0" applyFont="1" applyFill="1" applyBorder="1" applyAlignment="1" applyProtection="1">
      <alignment horizontal="left" vertical="center"/>
      <protection hidden="1"/>
    </xf>
    <xf numFmtId="0" fontId="59" fillId="0" borderId="174" xfId="0" applyFont="1" applyBorder="1" applyAlignment="1" applyProtection="1">
      <alignment vertical="center" wrapText="1"/>
      <protection hidden="1"/>
    </xf>
    <xf numFmtId="0" fontId="59" fillId="0" borderId="177" xfId="0" applyFont="1" applyBorder="1" applyAlignment="1" applyProtection="1">
      <alignment vertical="center" wrapText="1"/>
      <protection hidden="1"/>
    </xf>
    <xf numFmtId="0" fontId="48" fillId="17" borderId="176" xfId="0" applyFont="1" applyFill="1" applyBorder="1" applyAlignment="1" applyProtection="1">
      <alignment vertical="center" wrapText="1"/>
      <protection hidden="1"/>
    </xf>
    <xf numFmtId="0" fontId="48" fillId="8" borderId="177" xfId="0" applyFont="1" applyFill="1" applyBorder="1" applyAlignment="1" applyProtection="1">
      <alignment horizontal="justify" vertical="center" wrapText="1"/>
      <protection hidden="1"/>
    </xf>
    <xf numFmtId="0" fontId="13" fillId="17" borderId="197" xfId="0" applyFont="1" applyFill="1" applyBorder="1" applyAlignment="1" applyProtection="1">
      <alignment vertical="center"/>
      <protection hidden="1"/>
    </xf>
    <xf numFmtId="0" fontId="60" fillId="8" borderId="174" xfId="0" applyFont="1" applyFill="1" applyBorder="1" applyAlignment="1" applyProtection="1">
      <alignment horizontal="justify" vertical="center" wrapText="1"/>
      <protection hidden="1"/>
    </xf>
    <xf numFmtId="0" fontId="60" fillId="8" borderId="177" xfId="0" applyFont="1" applyFill="1" applyBorder="1" applyAlignment="1" applyProtection="1">
      <alignment horizontal="justify" vertical="center" wrapText="1"/>
      <protection hidden="1"/>
    </xf>
    <xf numFmtId="0" fontId="47" fillId="17" borderId="198" xfId="0" applyFont="1" applyFill="1" applyBorder="1" applyAlignment="1" applyProtection="1">
      <alignment horizontal="center" vertical="center" wrapText="1"/>
      <protection hidden="1"/>
    </xf>
    <xf numFmtId="0" fontId="47" fillId="17" borderId="199" xfId="0" applyFont="1" applyFill="1" applyBorder="1" applyAlignment="1" applyProtection="1">
      <alignment horizontal="center" vertical="center" wrapText="1"/>
      <protection hidden="1"/>
    </xf>
    <xf numFmtId="0" fontId="47" fillId="17" borderId="174" xfId="0" applyFont="1" applyFill="1" applyBorder="1" applyAlignment="1" applyProtection="1">
      <alignment horizontal="center" vertical="center" wrapText="1"/>
      <protection hidden="1"/>
    </xf>
    <xf numFmtId="0" fontId="47" fillId="17" borderId="177" xfId="0" applyFont="1" applyFill="1" applyBorder="1" applyAlignment="1" applyProtection="1">
      <alignment horizontal="center" vertical="center" wrapText="1"/>
      <protection hidden="1"/>
    </xf>
    <xf numFmtId="0" fontId="49" fillId="8" borderId="174" xfId="0" applyFont="1" applyFill="1" applyBorder="1" applyAlignment="1" applyProtection="1">
      <alignment horizontal="left" vertical="center"/>
      <protection hidden="1"/>
    </xf>
    <xf numFmtId="0" fontId="49" fillId="8" borderId="177" xfId="0" applyFont="1" applyFill="1" applyBorder="1" applyAlignment="1" applyProtection="1">
      <alignment horizontal="left" vertical="center"/>
      <protection hidden="1"/>
    </xf>
    <xf numFmtId="0" fontId="47" fillId="17" borderId="174" xfId="0" applyFont="1" applyFill="1" applyBorder="1" applyAlignment="1" applyProtection="1">
      <alignment horizontal="justify" vertical="center" wrapText="1"/>
      <protection hidden="1"/>
    </xf>
    <xf numFmtId="0" fontId="47" fillId="17" borderId="177" xfId="0" applyFont="1" applyFill="1" applyBorder="1" applyAlignment="1" applyProtection="1">
      <alignment horizontal="justify" vertical="center" wrapText="1"/>
      <protection hidden="1"/>
    </xf>
    <xf numFmtId="0" fontId="48" fillId="17" borderId="174" xfId="0" applyFont="1" applyFill="1" applyBorder="1" applyAlignment="1" applyProtection="1">
      <alignment vertical="center"/>
      <protection hidden="1"/>
    </xf>
    <xf numFmtId="0" fontId="48" fillId="17" borderId="177" xfId="0" applyFont="1" applyFill="1" applyBorder="1" applyAlignment="1" applyProtection="1">
      <alignment vertical="center"/>
      <protection hidden="1"/>
    </xf>
    <xf numFmtId="0" fontId="30" fillId="17" borderId="174" xfId="0" applyFont="1" applyFill="1" applyBorder="1" applyAlignment="1" applyProtection="1">
      <alignment horizontal="left" vertical="center"/>
      <protection hidden="1"/>
    </xf>
    <xf numFmtId="0" fontId="30" fillId="17" borderId="177" xfId="0" applyFont="1" applyFill="1" applyBorder="1" applyAlignment="1" applyProtection="1">
      <alignment horizontal="left" vertical="center"/>
      <protection hidden="1"/>
    </xf>
    <xf numFmtId="0" fontId="14" fillId="8" borderId="17" xfId="0" applyFont="1" applyFill="1" applyBorder="1" applyAlignment="1" applyProtection="1">
      <alignment horizontal="center" vertical="center" textRotation="255" wrapText="1"/>
      <protection hidden="1"/>
    </xf>
    <xf numFmtId="0" fontId="14" fillId="8" borderId="18" xfId="0" applyFont="1" applyFill="1" applyBorder="1" applyAlignment="1" applyProtection="1">
      <alignment horizontal="center" vertical="center" textRotation="255" wrapText="1"/>
      <protection hidden="1"/>
    </xf>
    <xf numFmtId="0" fontId="14" fillId="8" borderId="16" xfId="0" applyFont="1" applyFill="1" applyBorder="1" applyAlignment="1" applyProtection="1">
      <alignment horizontal="center" vertical="center" textRotation="255" wrapText="1"/>
      <protection hidden="1"/>
    </xf>
    <xf numFmtId="10" fontId="62" fillId="7" borderId="19" xfId="0" applyNumberFormat="1" applyFont="1" applyFill="1" applyBorder="1" applyAlignment="1" applyProtection="1">
      <alignment horizontal="center" vertical="center"/>
      <protection hidden="1"/>
    </xf>
    <xf numFmtId="10" fontId="62" fillId="7" borderId="0" xfId="0" applyNumberFormat="1" applyFont="1" applyFill="1" applyBorder="1" applyAlignment="1" applyProtection="1">
      <alignment horizontal="center" vertical="center"/>
      <protection hidden="1"/>
    </xf>
    <xf numFmtId="10" fontId="62" fillId="7" borderId="21" xfId="0" applyNumberFormat="1" applyFont="1" applyFill="1" applyBorder="1" applyAlignment="1" applyProtection="1">
      <alignment horizontal="center" vertical="center"/>
      <protection hidden="1"/>
    </xf>
    <xf numFmtId="0" fontId="39" fillId="7" borderId="240" xfId="0" applyFont="1" applyFill="1" applyBorder="1" applyAlignment="1" applyProtection="1">
      <alignment horizontal="left" vertical="center"/>
      <protection hidden="1"/>
    </xf>
    <xf numFmtId="0" fontId="39" fillId="7" borderId="244" xfId="0" applyFont="1" applyFill="1" applyBorder="1" applyAlignment="1" applyProtection="1">
      <alignment horizontal="left" vertical="top" wrapText="1"/>
      <protection hidden="1"/>
    </xf>
    <xf numFmtId="0" fontId="39" fillId="7" borderId="245" xfId="0" applyFont="1" applyFill="1" applyBorder="1" applyAlignment="1" applyProtection="1">
      <alignment horizontal="left" vertical="top"/>
      <protection hidden="1"/>
    </xf>
    <xf numFmtId="0" fontId="39" fillId="7" borderId="246" xfId="0" applyFont="1" applyFill="1" applyBorder="1" applyAlignment="1" applyProtection="1">
      <alignment horizontal="left" vertical="top"/>
      <protection hidden="1"/>
    </xf>
    <xf numFmtId="0" fontId="40" fillId="10" borderId="240" xfId="0" applyFont="1" applyFill="1" applyBorder="1" applyAlignment="1" applyProtection="1">
      <alignment horizontal="left" vertical="center" indent="1"/>
      <protection locked="0" hidden="1"/>
    </xf>
    <xf numFmtId="0" fontId="63" fillId="7" borderId="19" xfId="0" applyFont="1" applyFill="1" applyBorder="1" applyAlignment="1" applyProtection="1">
      <alignment horizontal="left" vertical="center"/>
      <protection hidden="1"/>
    </xf>
    <xf numFmtId="0" fontId="63" fillId="7" borderId="0" xfId="0" applyFont="1" applyFill="1" applyBorder="1" applyAlignment="1" applyProtection="1">
      <alignment horizontal="left" vertical="center"/>
      <protection hidden="1"/>
    </xf>
    <xf numFmtId="0" fontId="63" fillId="7" borderId="21" xfId="0" applyFont="1" applyFill="1" applyBorder="1" applyAlignment="1" applyProtection="1">
      <alignment horizontal="left" vertical="center"/>
      <protection hidden="1"/>
    </xf>
    <xf numFmtId="167" fontId="4" fillId="15" borderId="15" xfId="0" applyNumberFormat="1" applyFont="1" applyFill="1" applyBorder="1" applyAlignment="1" applyProtection="1">
      <alignment horizontal="right"/>
      <protection hidden="1"/>
    </xf>
    <xf numFmtId="167" fontId="4" fillId="15" borderId="200" xfId="0" applyNumberFormat="1" applyFont="1" applyFill="1" applyBorder="1" applyAlignment="1" applyProtection="1">
      <alignment horizontal="right"/>
      <protection hidden="1"/>
    </xf>
    <xf numFmtId="10" fontId="38" fillId="7" borderId="19" xfId="0" applyNumberFormat="1" applyFont="1" applyFill="1" applyBorder="1" applyAlignment="1" applyProtection="1">
      <alignment horizontal="left" vertical="center"/>
      <protection hidden="1"/>
    </xf>
    <xf numFmtId="10" fontId="38" fillId="7" borderId="0" xfId="0" applyNumberFormat="1" applyFont="1" applyFill="1" applyBorder="1" applyAlignment="1" applyProtection="1">
      <alignment horizontal="left" vertical="center"/>
      <protection hidden="1"/>
    </xf>
    <xf numFmtId="10" fontId="38" fillId="7" borderId="21" xfId="0" applyNumberFormat="1" applyFont="1" applyFill="1" applyBorder="1" applyAlignment="1" applyProtection="1">
      <alignment horizontal="left" vertical="center"/>
      <protection hidden="1"/>
    </xf>
    <xf numFmtId="10" fontId="14" fillId="7" borderId="0" xfId="4" applyNumberFormat="1" applyFont="1" applyFill="1" applyBorder="1" applyAlignment="1" applyProtection="1">
      <alignment horizontal="center" vertical="center" wrapText="1"/>
      <protection hidden="1"/>
    </xf>
    <xf numFmtId="0" fontId="16" fillId="7" borderId="20" xfId="3" applyFont="1" applyFill="1" applyBorder="1" applyAlignment="1" applyProtection="1">
      <alignment horizontal="left" vertical="center"/>
      <protection hidden="1"/>
    </xf>
    <xf numFmtId="0" fontId="16" fillId="7" borderId="23" xfId="3" applyFont="1" applyFill="1" applyBorder="1" applyAlignment="1" applyProtection="1">
      <alignment horizontal="left" vertical="center"/>
      <protection hidden="1"/>
    </xf>
    <xf numFmtId="0" fontId="16" fillId="7" borderId="13" xfId="3" applyFont="1" applyFill="1" applyBorder="1" applyAlignment="1" applyProtection="1">
      <alignment horizontal="left" vertical="center"/>
      <protection hidden="1"/>
    </xf>
    <xf numFmtId="167" fontId="14" fillId="15" borderId="15" xfId="0" applyNumberFormat="1" applyFont="1" applyFill="1" applyBorder="1" applyAlignment="1" applyProtection="1">
      <alignment horizontal="right" vertical="center"/>
      <protection hidden="1"/>
    </xf>
    <xf numFmtId="167" fontId="14" fillId="15" borderId="200" xfId="0" applyNumberFormat="1" applyFont="1" applyFill="1" applyBorder="1" applyAlignment="1" applyProtection="1">
      <alignment horizontal="right" vertical="center"/>
      <protection hidden="1"/>
    </xf>
    <xf numFmtId="0" fontId="29" fillId="7" borderId="19" xfId="0" applyFont="1" applyFill="1" applyBorder="1" applyAlignment="1" applyProtection="1">
      <alignment horizontal="center" vertical="center"/>
      <protection hidden="1"/>
    </xf>
    <xf numFmtId="0" fontId="29" fillId="7" borderId="0" xfId="0" applyFont="1" applyFill="1" applyBorder="1" applyAlignment="1" applyProtection="1">
      <alignment horizontal="center" vertical="center"/>
      <protection hidden="1"/>
    </xf>
    <xf numFmtId="0" fontId="29" fillId="7" borderId="21" xfId="0" applyFont="1" applyFill="1" applyBorder="1" applyAlignment="1" applyProtection="1">
      <alignment horizontal="center" vertical="center"/>
      <protection hidden="1"/>
    </xf>
    <xf numFmtId="0" fontId="61" fillId="0" borderId="241" xfId="0" applyFont="1" applyFill="1" applyBorder="1" applyAlignment="1" applyProtection="1">
      <alignment horizontal="center" vertical="center" wrapText="1"/>
      <protection hidden="1"/>
    </xf>
    <xf numFmtId="0" fontId="61" fillId="0" borderId="242" xfId="0" applyFont="1" applyFill="1" applyBorder="1" applyAlignment="1" applyProtection="1">
      <alignment horizontal="center" vertical="center" wrapText="1"/>
      <protection hidden="1"/>
    </xf>
    <xf numFmtId="0" fontId="61" fillId="0" borderId="243" xfId="0" applyFont="1" applyFill="1" applyBorder="1" applyAlignment="1" applyProtection="1">
      <alignment horizontal="center" vertical="center" wrapText="1"/>
      <protection hidden="1"/>
    </xf>
    <xf numFmtId="0" fontId="22" fillId="8" borderId="43" xfId="0" applyFont="1" applyFill="1" applyBorder="1" applyAlignment="1" applyProtection="1">
      <alignment horizontal="center" vertical="center" wrapText="1"/>
      <protection hidden="1"/>
    </xf>
    <xf numFmtId="0" fontId="22" fillId="8" borderId="108" xfId="0" applyFont="1" applyFill="1" applyBorder="1" applyAlignment="1" applyProtection="1">
      <alignment horizontal="center" vertical="center" wrapText="1"/>
      <protection hidden="1"/>
    </xf>
    <xf numFmtId="0" fontId="22" fillId="8" borderId="109" xfId="0" applyFont="1" applyFill="1" applyBorder="1" applyAlignment="1" applyProtection="1">
      <alignment horizontal="center" vertical="center" wrapText="1"/>
      <protection hidden="1"/>
    </xf>
    <xf numFmtId="0" fontId="14" fillId="8" borderId="45" xfId="0" applyFont="1" applyFill="1" applyBorder="1" applyAlignment="1" applyProtection="1">
      <alignment horizontal="center" vertical="center" wrapText="1"/>
      <protection hidden="1"/>
    </xf>
    <xf numFmtId="0" fontId="14" fillId="8" borderId="145" xfId="0" applyFont="1" applyFill="1" applyBorder="1" applyAlignment="1" applyProtection="1">
      <alignment horizontal="center" vertical="center" wrapText="1"/>
      <protection hidden="1"/>
    </xf>
    <xf numFmtId="0" fontId="14" fillId="8" borderId="148" xfId="0" applyFont="1" applyFill="1" applyBorder="1" applyAlignment="1" applyProtection="1">
      <alignment horizontal="center" vertical="center" wrapText="1"/>
      <protection hidden="1"/>
    </xf>
    <xf numFmtId="0" fontId="15" fillId="8" borderId="202" xfId="2" applyFont="1" applyFill="1" applyBorder="1" applyAlignment="1" applyProtection="1">
      <alignment horizontal="center" vertical="center" wrapText="1"/>
      <protection hidden="1"/>
    </xf>
    <xf numFmtId="0" fontId="15" fillId="8" borderId="84" xfId="2" applyFont="1" applyFill="1" applyBorder="1" applyAlignment="1" applyProtection="1">
      <alignment horizontal="center" vertical="center" wrapText="1"/>
      <protection hidden="1"/>
    </xf>
    <xf numFmtId="0" fontId="15" fillId="8" borderId="186" xfId="2" applyFont="1" applyFill="1" applyBorder="1" applyAlignment="1" applyProtection="1">
      <alignment horizontal="center" vertical="center" wrapText="1"/>
      <protection hidden="1"/>
    </xf>
    <xf numFmtId="164" fontId="6" fillId="8" borderId="15" xfId="1" applyFont="1" applyFill="1" applyBorder="1" applyAlignment="1" applyProtection="1">
      <alignment horizontal="center" vertical="center" wrapText="1"/>
      <protection hidden="1"/>
    </xf>
    <xf numFmtId="164" fontId="6" fillId="8" borderId="5" xfId="1" applyFont="1" applyFill="1" applyBorder="1" applyAlignment="1" applyProtection="1">
      <alignment horizontal="center" vertical="center" wrapText="1"/>
      <protection hidden="1"/>
    </xf>
    <xf numFmtId="164" fontId="6" fillId="8" borderId="200" xfId="1" applyFont="1" applyFill="1" applyBorder="1" applyAlignment="1" applyProtection="1">
      <alignment horizontal="center" vertical="center" wrapText="1"/>
      <protection hidden="1"/>
    </xf>
    <xf numFmtId="0" fontId="17" fillId="8" borderId="145" xfId="0" applyFont="1" applyFill="1" applyBorder="1" applyAlignment="1" applyProtection="1">
      <alignment horizontal="center" vertical="center"/>
      <protection hidden="1"/>
    </xf>
    <xf numFmtId="0" fontId="18" fillId="10" borderId="169" xfId="0" applyFont="1" applyFill="1" applyBorder="1" applyAlignment="1" applyProtection="1">
      <alignment horizontal="center" vertical="center" wrapText="1"/>
      <protection locked="0" hidden="1"/>
    </xf>
    <xf numFmtId="0" fontId="18" fillId="10" borderId="44" xfId="0" applyFont="1" applyFill="1" applyBorder="1" applyAlignment="1" applyProtection="1">
      <alignment horizontal="center" vertical="center" wrapText="1"/>
      <protection locked="0" hidden="1"/>
    </xf>
    <xf numFmtId="0" fontId="18" fillId="10" borderId="168" xfId="0" applyFont="1" applyFill="1" applyBorder="1" applyAlignment="1" applyProtection="1">
      <alignment horizontal="center" vertical="center" wrapText="1"/>
      <protection locked="0" hidden="1"/>
    </xf>
    <xf numFmtId="0" fontId="2" fillId="8" borderId="145" xfId="0" applyFont="1" applyFill="1" applyBorder="1" applyAlignment="1" applyProtection="1">
      <alignment horizontal="center" vertical="top" wrapText="1"/>
      <protection hidden="1"/>
    </xf>
    <xf numFmtId="0" fontId="18" fillId="8" borderId="10" xfId="0" applyFont="1" applyFill="1" applyBorder="1" applyAlignment="1" applyProtection="1">
      <alignment horizontal="right" vertical="center"/>
      <protection hidden="1"/>
    </xf>
    <xf numFmtId="0" fontId="18" fillId="8" borderId="203" xfId="0" applyFont="1" applyFill="1" applyBorder="1" applyAlignment="1" applyProtection="1">
      <alignment horizontal="right" vertical="center"/>
      <protection hidden="1"/>
    </xf>
    <xf numFmtId="44" fontId="17" fillId="8" borderId="145" xfId="0" applyNumberFormat="1" applyFont="1" applyFill="1" applyBorder="1" applyAlignment="1" applyProtection="1">
      <alignment horizontal="center" vertical="center"/>
      <protection hidden="1"/>
    </xf>
    <xf numFmtId="167" fontId="14" fillId="8" borderId="15" xfId="0" applyNumberFormat="1" applyFont="1" applyFill="1" applyBorder="1" applyAlignment="1" applyProtection="1">
      <alignment horizontal="right" vertical="center"/>
      <protection hidden="1"/>
    </xf>
    <xf numFmtId="167" fontId="14" fillId="8" borderId="200" xfId="0" applyNumberFormat="1" applyFont="1" applyFill="1" applyBorder="1" applyAlignment="1" applyProtection="1">
      <alignment horizontal="right" vertical="center"/>
      <protection hidden="1"/>
    </xf>
    <xf numFmtId="0" fontId="39" fillId="7" borderId="239" xfId="0" applyFont="1" applyFill="1" applyBorder="1" applyAlignment="1" applyProtection="1">
      <alignment horizontal="left" vertical="center"/>
      <protection hidden="1"/>
    </xf>
    <xf numFmtId="167" fontId="14" fillId="7" borderId="0" xfId="0" applyNumberFormat="1" applyFont="1" applyFill="1" applyBorder="1" applyAlignment="1" applyProtection="1">
      <alignment horizontal="right" vertical="center" wrapText="1"/>
      <protection hidden="1"/>
    </xf>
    <xf numFmtId="10" fontId="14" fillId="8" borderId="17" xfId="0" applyNumberFormat="1" applyFont="1" applyFill="1" applyBorder="1" applyAlignment="1" applyProtection="1">
      <alignment horizontal="center" vertical="center" textRotation="255" wrapText="1" readingOrder="2"/>
      <protection hidden="1"/>
    </xf>
    <xf numFmtId="0" fontId="20" fillId="8" borderId="18" xfId="0" applyFont="1" applyFill="1" applyBorder="1" applyAlignment="1" applyProtection="1">
      <alignment horizontal="center" vertical="center" textRotation="255" wrapText="1" readingOrder="2"/>
      <protection hidden="1"/>
    </xf>
    <xf numFmtId="0" fontId="20" fillId="8" borderId="16" xfId="0" applyFont="1" applyFill="1" applyBorder="1" applyAlignment="1" applyProtection="1">
      <alignment horizontal="center" vertical="center" textRotation="255" wrapText="1" readingOrder="2"/>
      <protection hidden="1"/>
    </xf>
    <xf numFmtId="0" fontId="4" fillId="7" borderId="23" xfId="0" applyFont="1" applyFill="1" applyBorder="1" applyAlignment="1" applyProtection="1">
      <alignment horizontal="center"/>
      <protection hidden="1"/>
    </xf>
    <xf numFmtId="0" fontId="4" fillId="7" borderId="21" xfId="0" applyFont="1" applyFill="1" applyBorder="1" applyAlignment="1" applyProtection="1">
      <alignment horizontal="center"/>
      <protection hidden="1"/>
    </xf>
    <xf numFmtId="167" fontId="4" fillId="7" borderId="0" xfId="0" applyNumberFormat="1" applyFont="1" applyFill="1" applyBorder="1" applyAlignment="1" applyProtection="1">
      <alignment horizontal="right" vertical="center" wrapText="1"/>
      <protection hidden="1"/>
    </xf>
    <xf numFmtId="0" fontId="40" fillId="10" borderId="239" xfId="0" applyFont="1" applyFill="1" applyBorder="1" applyAlignment="1" applyProtection="1">
      <alignment horizontal="left" vertical="center" wrapText="1" indent="1"/>
      <protection locked="0" hidden="1"/>
    </xf>
    <xf numFmtId="4" fontId="6" fillId="8" borderId="15" xfId="0" applyNumberFormat="1" applyFont="1" applyFill="1" applyBorder="1" applyAlignment="1" applyProtection="1">
      <alignment horizontal="center" vertical="center" wrapText="1"/>
      <protection hidden="1"/>
    </xf>
    <xf numFmtId="4" fontId="6" fillId="8" borderId="200" xfId="0" applyNumberFormat="1" applyFont="1" applyFill="1" applyBorder="1" applyAlignment="1" applyProtection="1">
      <alignment horizontal="center" vertical="center" wrapText="1"/>
      <protection hidden="1"/>
    </xf>
    <xf numFmtId="4" fontId="6" fillId="7" borderId="0" xfId="0" applyNumberFormat="1" applyFont="1" applyFill="1" applyBorder="1" applyAlignment="1" applyProtection="1">
      <alignment horizontal="center" vertical="center" wrapText="1"/>
      <protection hidden="1"/>
    </xf>
    <xf numFmtId="49" fontId="40" fillId="10" borderId="244" xfId="0" applyNumberFormat="1" applyFont="1" applyFill="1" applyBorder="1" applyAlignment="1" applyProtection="1">
      <alignment horizontal="left" vertical="center" indent="1"/>
      <protection locked="0" hidden="1"/>
    </xf>
    <xf numFmtId="49" fontId="40" fillId="10" borderId="245" xfId="0" applyNumberFormat="1" applyFont="1" applyFill="1" applyBorder="1" applyAlignment="1" applyProtection="1">
      <alignment horizontal="left" vertical="center" indent="1"/>
      <protection locked="0" hidden="1"/>
    </xf>
    <xf numFmtId="49" fontId="40" fillId="10" borderId="246" xfId="0" applyNumberFormat="1" applyFont="1" applyFill="1" applyBorder="1" applyAlignment="1" applyProtection="1">
      <alignment horizontal="left" vertical="center" indent="1"/>
      <protection locked="0" hidden="1"/>
    </xf>
    <xf numFmtId="3" fontId="3" fillId="8" borderId="17" xfId="0" applyNumberFormat="1" applyFont="1" applyFill="1" applyBorder="1" applyAlignment="1" applyProtection="1">
      <alignment horizontal="center" vertical="center" wrapText="1"/>
      <protection hidden="1"/>
    </xf>
    <xf numFmtId="3" fontId="3" fillId="8" borderId="16" xfId="0" applyNumberFormat="1" applyFont="1" applyFill="1" applyBorder="1" applyAlignment="1" applyProtection="1">
      <alignment horizontal="center" vertical="center" wrapText="1"/>
      <protection hidden="1"/>
    </xf>
    <xf numFmtId="3" fontId="2" fillId="8" borderId="15" xfId="0" applyNumberFormat="1" applyFont="1" applyFill="1" applyBorder="1" applyAlignment="1" applyProtection="1">
      <alignment horizontal="center" vertical="center" wrapText="1"/>
      <protection hidden="1"/>
    </xf>
    <xf numFmtId="3" fontId="2" fillId="8" borderId="5" xfId="0" applyNumberFormat="1" applyFont="1" applyFill="1" applyBorder="1" applyAlignment="1" applyProtection="1">
      <alignment horizontal="center" vertical="center" wrapText="1"/>
      <protection hidden="1"/>
    </xf>
    <xf numFmtId="3" fontId="2" fillId="8" borderId="200" xfId="0" applyNumberFormat="1" applyFont="1" applyFill="1" applyBorder="1" applyAlignment="1" applyProtection="1">
      <alignment horizontal="center" vertical="center" wrapText="1"/>
      <protection hidden="1"/>
    </xf>
    <xf numFmtId="0" fontId="3" fillId="8" borderId="81" xfId="0" applyFont="1" applyFill="1" applyBorder="1" applyAlignment="1" applyProtection="1">
      <alignment horizontal="center" vertical="center" wrapText="1"/>
      <protection hidden="1"/>
    </xf>
    <xf numFmtId="0" fontId="3" fillId="8" borderId="204" xfId="0" applyFont="1" applyFill="1" applyBorder="1" applyAlignment="1" applyProtection="1">
      <alignment horizontal="center" vertical="center" wrapText="1"/>
      <protection hidden="1"/>
    </xf>
    <xf numFmtId="0" fontId="0" fillId="8" borderId="134" xfId="0" applyFill="1" applyBorder="1" applyAlignment="1" applyProtection="1">
      <alignment horizontal="center" vertical="center" wrapText="1"/>
      <protection hidden="1"/>
    </xf>
    <xf numFmtId="0" fontId="6" fillId="8" borderId="3" xfId="0" applyFont="1" applyFill="1" applyBorder="1" applyAlignment="1" applyProtection="1">
      <alignment horizontal="center" vertical="center" wrapText="1"/>
      <protection hidden="1"/>
    </xf>
    <xf numFmtId="0" fontId="6" fillId="8" borderId="2" xfId="0" applyFont="1" applyFill="1" applyBorder="1" applyAlignment="1" applyProtection="1">
      <alignment horizontal="center" vertical="center" wrapText="1"/>
      <protection hidden="1"/>
    </xf>
    <xf numFmtId="0" fontId="6" fillId="8" borderId="20" xfId="0" applyFont="1" applyFill="1" applyBorder="1" applyAlignment="1" applyProtection="1">
      <alignment horizontal="center" vertical="center" wrapText="1"/>
      <protection hidden="1"/>
    </xf>
    <xf numFmtId="0" fontId="6" fillId="8" borderId="13" xfId="0" applyFont="1" applyFill="1" applyBorder="1" applyAlignment="1" applyProtection="1">
      <alignment horizontal="center" vertical="center" wrapText="1"/>
      <protection hidden="1"/>
    </xf>
    <xf numFmtId="0" fontId="3" fillId="8" borderId="3" xfId="0" applyFont="1" applyFill="1" applyBorder="1" applyAlignment="1" applyProtection="1">
      <alignment horizontal="center" vertical="center" wrapText="1"/>
      <protection hidden="1"/>
    </xf>
    <xf numFmtId="0" fontId="3" fillId="8" borderId="19" xfId="0" applyFont="1" applyFill="1" applyBorder="1" applyAlignment="1" applyProtection="1">
      <alignment horizontal="center" vertical="center" wrapText="1"/>
      <protection hidden="1"/>
    </xf>
    <xf numFmtId="167" fontId="6" fillId="15" borderId="209" xfId="0" applyNumberFormat="1" applyFont="1" applyFill="1" applyBorder="1" applyAlignment="1" applyProtection="1">
      <alignment horizontal="right" vertical="center" wrapText="1"/>
      <protection hidden="1"/>
    </xf>
    <xf numFmtId="167" fontId="6" fillId="15" borderId="123" xfId="0" applyNumberFormat="1" applyFont="1" applyFill="1" applyBorder="1" applyAlignment="1" applyProtection="1">
      <alignment horizontal="right" vertical="center" wrapText="1"/>
      <protection hidden="1"/>
    </xf>
    <xf numFmtId="0" fontId="3" fillId="8" borderId="99" xfId="0" applyFont="1" applyFill="1" applyBorder="1" applyAlignment="1" applyProtection="1">
      <alignment horizontal="center" vertical="center" wrapText="1"/>
      <protection hidden="1"/>
    </xf>
    <xf numFmtId="167" fontId="6" fillId="15" borderId="187" xfId="0" applyNumberFormat="1" applyFont="1" applyFill="1" applyBorder="1" applyAlignment="1" applyProtection="1">
      <alignment horizontal="center" vertical="center" wrapText="1"/>
      <protection hidden="1"/>
    </xf>
    <xf numFmtId="167" fontId="6" fillId="15" borderId="82" xfId="0" applyNumberFormat="1" applyFont="1" applyFill="1" applyBorder="1" applyAlignment="1" applyProtection="1">
      <alignment horizontal="center" vertical="center" wrapText="1"/>
      <protection hidden="1"/>
    </xf>
    <xf numFmtId="167" fontId="6" fillId="15" borderId="188" xfId="0" applyNumberFormat="1" applyFont="1" applyFill="1" applyBorder="1" applyAlignment="1" applyProtection="1">
      <alignment horizontal="center" vertical="center" wrapText="1"/>
      <protection hidden="1"/>
    </xf>
    <xf numFmtId="4" fontId="3" fillId="8" borderId="210" xfId="0" applyNumberFormat="1" applyFont="1" applyFill="1" applyBorder="1" applyAlignment="1" applyProtection="1">
      <alignment horizontal="center" vertical="center" wrapText="1"/>
      <protection hidden="1"/>
    </xf>
    <xf numFmtId="4" fontId="3" fillId="8" borderId="152" xfId="0" applyNumberFormat="1" applyFont="1" applyFill="1" applyBorder="1" applyAlignment="1" applyProtection="1">
      <alignment horizontal="center" vertical="center" wrapText="1"/>
      <protection hidden="1"/>
    </xf>
    <xf numFmtId="0" fontId="3" fillId="8" borderId="211" xfId="0" applyFont="1" applyFill="1" applyBorder="1" applyAlignment="1" applyProtection="1">
      <alignment horizontal="center" vertical="center" wrapText="1"/>
      <protection hidden="1"/>
    </xf>
    <xf numFmtId="0" fontId="3" fillId="8" borderId="127" xfId="0" applyFont="1" applyFill="1" applyBorder="1" applyAlignment="1" applyProtection="1">
      <alignment horizontal="center" vertical="center" wrapText="1"/>
      <protection hidden="1"/>
    </xf>
    <xf numFmtId="0" fontId="3" fillId="8" borderId="212" xfId="0" applyFont="1" applyFill="1" applyBorder="1" applyAlignment="1" applyProtection="1">
      <alignment horizontal="center" vertical="center" wrapText="1"/>
      <protection hidden="1"/>
    </xf>
    <xf numFmtId="0" fontId="3" fillId="8" borderId="213" xfId="0" applyFont="1" applyFill="1" applyBorder="1" applyAlignment="1" applyProtection="1">
      <alignment horizontal="center" vertical="center" wrapText="1"/>
      <protection hidden="1"/>
    </xf>
    <xf numFmtId="0" fontId="3" fillId="8" borderId="83" xfId="0" applyFont="1" applyFill="1" applyBorder="1" applyAlignment="1" applyProtection="1">
      <alignment horizontal="center" vertical="center" wrapText="1"/>
      <protection hidden="1"/>
    </xf>
    <xf numFmtId="0" fontId="3" fillId="8" borderId="186" xfId="0" applyFont="1" applyFill="1" applyBorder="1" applyAlignment="1" applyProtection="1">
      <alignment horizontal="center" vertical="center" wrapText="1"/>
      <protection hidden="1"/>
    </xf>
    <xf numFmtId="0" fontId="3" fillId="8" borderId="172" xfId="0" applyFont="1" applyFill="1" applyBorder="1" applyAlignment="1" applyProtection="1">
      <alignment horizontal="center" vertical="center" wrapText="1"/>
      <protection hidden="1"/>
    </xf>
    <xf numFmtId="0" fontId="3" fillId="8" borderId="206" xfId="0" applyFont="1" applyFill="1" applyBorder="1" applyAlignment="1" applyProtection="1">
      <alignment horizontal="center" vertical="center" wrapText="1"/>
      <protection hidden="1"/>
    </xf>
    <xf numFmtId="0" fontId="3" fillId="8" borderId="102" xfId="0" applyFont="1" applyFill="1" applyBorder="1" applyAlignment="1" applyProtection="1">
      <alignment horizontal="center" vertical="center" wrapText="1"/>
      <protection hidden="1"/>
    </xf>
    <xf numFmtId="0" fontId="3" fillId="8" borderId="21" xfId="0" applyFont="1" applyFill="1" applyBorder="1" applyAlignment="1" applyProtection="1">
      <alignment horizontal="center" vertical="center" wrapText="1"/>
      <protection hidden="1"/>
    </xf>
    <xf numFmtId="0" fontId="3" fillId="8" borderId="201" xfId="0" applyFont="1" applyFill="1" applyBorder="1" applyAlignment="1" applyProtection="1">
      <alignment horizontal="center" vertical="center" wrapText="1"/>
      <protection hidden="1"/>
    </xf>
    <xf numFmtId="0" fontId="3" fillId="8" borderId="207" xfId="0" applyFont="1" applyFill="1" applyBorder="1" applyAlignment="1" applyProtection="1">
      <alignment horizontal="center" vertical="center" wrapText="1"/>
      <protection hidden="1"/>
    </xf>
    <xf numFmtId="0" fontId="3" fillId="8" borderId="24" xfId="0" applyFont="1" applyFill="1" applyBorder="1" applyAlignment="1" applyProtection="1">
      <alignment horizontal="center" vertical="center"/>
      <protection hidden="1"/>
    </xf>
    <xf numFmtId="0" fontId="3" fillId="8" borderId="88" xfId="0" applyFont="1" applyFill="1" applyBorder="1" applyAlignment="1" applyProtection="1">
      <alignment horizontal="center" vertical="center"/>
      <protection hidden="1"/>
    </xf>
    <xf numFmtId="0" fontId="3" fillId="8" borderId="89" xfId="0" applyFont="1" applyFill="1" applyBorder="1" applyAlignment="1" applyProtection="1">
      <alignment horizontal="center" vertical="center"/>
      <protection hidden="1"/>
    </xf>
    <xf numFmtId="0" fontId="3" fillId="8" borderId="43" xfId="0" applyFont="1" applyFill="1" applyBorder="1" applyAlignment="1" applyProtection="1">
      <alignment horizontal="center" vertical="center" wrapText="1"/>
      <protection hidden="1"/>
    </xf>
    <xf numFmtId="0" fontId="3" fillId="8" borderId="108" xfId="0" applyFont="1" applyFill="1" applyBorder="1" applyAlignment="1" applyProtection="1">
      <alignment horizontal="center" vertical="center" wrapText="1"/>
      <protection hidden="1"/>
    </xf>
    <xf numFmtId="0" fontId="3" fillId="8" borderId="109" xfId="0" applyFont="1" applyFill="1" applyBorder="1" applyAlignment="1" applyProtection="1">
      <alignment horizontal="center" vertical="center" wrapText="1"/>
      <protection hidden="1"/>
    </xf>
    <xf numFmtId="0" fontId="14" fillId="15" borderId="187" xfId="0" applyFont="1" applyFill="1" applyBorder="1" applyAlignment="1" applyProtection="1">
      <alignment horizontal="center" vertical="center"/>
      <protection hidden="1"/>
    </xf>
    <xf numFmtId="0" fontId="14" fillId="15" borderId="82" xfId="0" applyFont="1" applyFill="1" applyBorder="1" applyAlignment="1" applyProtection="1">
      <alignment horizontal="center" vertical="center"/>
      <protection hidden="1"/>
    </xf>
    <xf numFmtId="0" fontId="14" fillId="15" borderId="208" xfId="0" applyFont="1" applyFill="1" applyBorder="1" applyAlignment="1" applyProtection="1">
      <alignment horizontal="center" vertical="center"/>
      <protection hidden="1"/>
    </xf>
    <xf numFmtId="0" fontId="3" fillId="7" borderId="21" xfId="0" applyFont="1" applyFill="1" applyBorder="1" applyAlignment="1" applyProtection="1">
      <alignment horizontal="center" vertical="center" wrapText="1"/>
      <protection hidden="1"/>
    </xf>
    <xf numFmtId="0" fontId="3" fillId="7" borderId="21" xfId="0" applyFont="1" applyFill="1" applyBorder="1" applyAlignment="1" applyProtection="1">
      <alignment horizontal="center" vertical="center"/>
      <protection hidden="1"/>
    </xf>
    <xf numFmtId="0" fontId="3" fillId="7" borderId="13" xfId="0" applyFont="1" applyFill="1" applyBorder="1" applyAlignment="1" applyProtection="1">
      <alignment horizontal="center" vertical="center"/>
      <protection hidden="1"/>
    </xf>
    <xf numFmtId="4" fontId="6" fillId="15" borderId="209" xfId="0" applyNumberFormat="1" applyFont="1" applyFill="1" applyBorder="1" applyAlignment="1" applyProtection="1">
      <alignment horizontal="right" vertical="center" wrapText="1"/>
      <protection hidden="1"/>
    </xf>
    <xf numFmtId="4" fontId="6" fillId="15" borderId="123" xfId="0" applyNumberFormat="1" applyFont="1" applyFill="1" applyBorder="1" applyAlignment="1" applyProtection="1">
      <alignment horizontal="right" vertical="center" wrapText="1"/>
      <protection hidden="1"/>
    </xf>
    <xf numFmtId="0" fontId="14" fillId="8" borderId="19" xfId="0" applyFont="1" applyFill="1" applyBorder="1" applyAlignment="1" applyProtection="1">
      <alignment horizontal="center" vertical="center" wrapText="1"/>
      <protection hidden="1"/>
    </xf>
    <xf numFmtId="0" fontId="14" fillId="8" borderId="21" xfId="0" applyFont="1" applyFill="1" applyBorder="1" applyAlignment="1" applyProtection="1">
      <alignment horizontal="center" vertical="center" wrapText="1"/>
      <protection hidden="1"/>
    </xf>
    <xf numFmtId="0" fontId="14" fillId="8" borderId="20" xfId="0" applyFont="1" applyFill="1" applyBorder="1" applyAlignment="1" applyProtection="1">
      <alignment horizontal="center" vertical="center" wrapText="1"/>
      <protection hidden="1"/>
    </xf>
    <xf numFmtId="0" fontId="14" fillId="8" borderId="13" xfId="0" applyFont="1" applyFill="1" applyBorder="1" applyAlignment="1" applyProtection="1">
      <alignment horizontal="center" vertical="center" wrapText="1"/>
      <protection hidden="1"/>
    </xf>
    <xf numFmtId="0" fontId="3" fillId="8" borderId="81" xfId="0" applyFont="1" applyFill="1" applyBorder="1" applyAlignment="1" applyProtection="1">
      <alignment horizontal="center" vertical="center"/>
      <protection hidden="1"/>
    </xf>
    <xf numFmtId="0" fontId="3" fillId="8" borderId="204" xfId="0" applyFont="1" applyFill="1" applyBorder="1" applyAlignment="1" applyProtection="1">
      <alignment horizontal="center" vertical="center"/>
      <protection hidden="1"/>
    </xf>
    <xf numFmtId="0" fontId="3" fillId="8" borderId="205" xfId="0" applyFont="1" applyFill="1" applyBorder="1" applyAlignment="1" applyProtection="1">
      <alignment horizontal="center" vertical="center"/>
      <protection hidden="1"/>
    </xf>
    <xf numFmtId="0" fontId="3" fillId="8" borderId="214" xfId="0" applyFont="1" applyFill="1" applyBorder="1" applyAlignment="1" applyProtection="1">
      <alignment horizontal="center" vertical="center" wrapText="1"/>
      <protection hidden="1"/>
    </xf>
    <xf numFmtId="0" fontId="3" fillId="8" borderId="92" xfId="0" applyFont="1" applyFill="1" applyBorder="1" applyAlignment="1" applyProtection="1">
      <alignment horizontal="center" vertical="center" wrapText="1"/>
      <protection hidden="1"/>
    </xf>
    <xf numFmtId="0" fontId="3" fillId="0" borderId="215" xfId="0" applyFont="1" applyFill="1" applyBorder="1" applyAlignment="1" applyProtection="1">
      <alignment horizontal="center" vertical="center" wrapText="1"/>
      <protection hidden="1"/>
    </xf>
    <xf numFmtId="0" fontId="3" fillId="0" borderId="216" xfId="0" applyFont="1" applyFill="1" applyBorder="1" applyAlignment="1" applyProtection="1">
      <alignment horizontal="center" vertical="center" wrapText="1"/>
      <protection hidden="1"/>
    </xf>
    <xf numFmtId="0" fontId="3" fillId="0" borderId="217" xfId="0" applyFont="1" applyFill="1" applyBorder="1" applyAlignment="1" applyProtection="1">
      <alignment horizontal="center" vertical="center" wrapText="1"/>
      <protection hidden="1"/>
    </xf>
    <xf numFmtId="0" fontId="3" fillId="0" borderId="218" xfId="0" applyFont="1" applyFill="1" applyBorder="1" applyAlignment="1" applyProtection="1">
      <alignment horizontal="center" vertical="center" wrapText="1"/>
      <protection hidden="1"/>
    </xf>
    <xf numFmtId="0" fontId="3" fillId="0" borderId="219" xfId="0" applyFont="1" applyFill="1" applyBorder="1" applyAlignment="1" applyProtection="1">
      <alignment horizontal="center" vertical="center"/>
      <protection hidden="1"/>
    </xf>
    <xf numFmtId="0" fontId="3" fillId="0" borderId="220" xfId="0" applyFont="1" applyFill="1" applyBorder="1" applyAlignment="1" applyProtection="1">
      <alignment horizontal="center" vertical="center"/>
      <protection hidden="1"/>
    </xf>
    <xf numFmtId="0" fontId="3" fillId="0" borderId="221" xfId="0" applyFont="1" applyFill="1" applyBorder="1" applyAlignment="1" applyProtection="1">
      <alignment horizontal="center" vertical="top" wrapText="1"/>
      <protection hidden="1"/>
    </xf>
    <xf numFmtId="0" fontId="3" fillId="0" borderId="222" xfId="0" applyFont="1" applyFill="1" applyBorder="1" applyAlignment="1" applyProtection="1">
      <alignment horizontal="center" vertical="top" wrapText="1"/>
      <protection hidden="1"/>
    </xf>
    <xf numFmtId="0" fontId="3" fillId="0" borderId="223" xfId="0" applyFont="1" applyFill="1" applyBorder="1" applyAlignment="1" applyProtection="1">
      <alignment horizontal="center" vertical="top" wrapText="1"/>
      <protection hidden="1"/>
    </xf>
    <xf numFmtId="0" fontId="3" fillId="0" borderId="224" xfId="0" applyFont="1" applyFill="1" applyBorder="1" applyAlignment="1" applyProtection="1">
      <alignment horizontal="center" vertical="top" wrapText="1"/>
      <protection hidden="1"/>
    </xf>
    <xf numFmtId="0" fontId="3" fillId="0" borderId="225" xfId="0" applyFont="1" applyFill="1" applyBorder="1" applyAlignment="1" applyProtection="1">
      <alignment horizontal="center" vertical="top" wrapText="1"/>
      <protection hidden="1"/>
    </xf>
    <xf numFmtId="0" fontId="3" fillId="0" borderId="113" xfId="0" applyFont="1" applyFill="1" applyBorder="1" applyAlignment="1" applyProtection="1">
      <alignment horizontal="center" vertical="top" wrapText="1"/>
      <protection hidden="1"/>
    </xf>
    <xf numFmtId="0" fontId="3" fillId="0" borderId="226" xfId="0" applyFont="1" applyFill="1" applyBorder="1" applyAlignment="1" applyProtection="1">
      <alignment horizontal="center" vertical="top" wrapText="1"/>
      <protection hidden="1"/>
    </xf>
    <xf numFmtId="0" fontId="3" fillId="0" borderId="114" xfId="0" applyFont="1" applyFill="1" applyBorder="1" applyAlignment="1" applyProtection="1">
      <alignment horizontal="center" vertical="top" wrapText="1"/>
      <protection hidden="1"/>
    </xf>
    <xf numFmtId="0" fontId="3" fillId="0" borderId="227" xfId="0" applyFont="1" applyBorder="1" applyAlignment="1" applyProtection="1">
      <alignment horizontal="center" vertical="center"/>
      <protection hidden="1"/>
    </xf>
    <xf numFmtId="0" fontId="3" fillId="0" borderId="211" xfId="0" applyFont="1" applyBorder="1" applyAlignment="1" applyProtection="1">
      <alignment horizontal="center" vertical="center"/>
      <protection hidden="1"/>
    </xf>
    <xf numFmtId="0" fontId="3" fillId="8" borderId="198" xfId="0" applyFont="1" applyFill="1" applyBorder="1" applyAlignment="1" applyProtection="1">
      <alignment horizontal="center" vertical="center" wrapText="1"/>
      <protection hidden="1"/>
    </xf>
    <xf numFmtId="0" fontId="3" fillId="8" borderId="228" xfId="0" applyFont="1" applyFill="1" applyBorder="1" applyAlignment="1" applyProtection="1">
      <alignment horizontal="center" vertical="center" wrapText="1"/>
      <protection hidden="1"/>
    </xf>
    <xf numFmtId="0" fontId="43" fillId="11" borderId="0" xfId="0" applyFont="1" applyFill="1" applyBorder="1" applyAlignment="1" applyProtection="1">
      <alignment horizontal="center" vertical="center" wrapText="1"/>
      <protection hidden="1"/>
    </xf>
    <xf numFmtId="0" fontId="3" fillId="0" borderId="15" xfId="0" applyFont="1" applyBorder="1" applyAlignment="1" applyProtection="1">
      <alignment horizontal="center" vertical="center"/>
      <protection hidden="1"/>
    </xf>
    <xf numFmtId="0" fontId="3" fillId="0" borderId="200" xfId="0" applyFont="1" applyBorder="1" applyAlignment="1" applyProtection="1">
      <alignment horizontal="center" vertical="center"/>
      <protection hidden="1"/>
    </xf>
    <xf numFmtId="0" fontId="3" fillId="0" borderId="219" xfId="0" applyFont="1" applyBorder="1" applyAlignment="1" applyProtection="1">
      <alignment horizontal="center" vertical="center"/>
      <protection hidden="1"/>
    </xf>
    <xf numFmtId="0" fontId="3" fillId="0" borderId="229" xfId="0" applyFont="1" applyBorder="1" applyAlignment="1" applyProtection="1">
      <alignment horizontal="center" vertical="center"/>
      <protection hidden="1"/>
    </xf>
    <xf numFmtId="0" fontId="3" fillId="0" borderId="215" xfId="0" applyFont="1" applyBorder="1" applyAlignment="1" applyProtection="1">
      <alignment horizontal="center" vertical="center"/>
      <protection hidden="1"/>
    </xf>
    <xf numFmtId="0" fontId="3" fillId="0" borderId="101" xfId="0" applyFont="1" applyBorder="1" applyAlignment="1" applyProtection="1">
      <alignment horizontal="center" vertical="center"/>
      <protection hidden="1"/>
    </xf>
    <xf numFmtId="0" fontId="3" fillId="8" borderId="230" xfId="0" applyFont="1" applyFill="1" applyBorder="1" applyAlignment="1" applyProtection="1">
      <alignment horizontal="center" vertical="center" wrapText="1"/>
      <protection hidden="1"/>
    </xf>
    <xf numFmtId="0" fontId="3" fillId="8" borderId="231" xfId="0" applyFont="1" applyFill="1" applyBorder="1" applyAlignment="1" applyProtection="1">
      <alignment horizontal="center" vertical="center" wrapText="1"/>
      <protection hidden="1"/>
    </xf>
    <xf numFmtId="0" fontId="3" fillId="0" borderId="187" xfId="0" applyFont="1" applyBorder="1" applyAlignment="1" applyProtection="1">
      <alignment horizontal="center" vertical="center"/>
      <protection hidden="1"/>
    </xf>
    <xf numFmtId="0" fontId="3" fillId="0" borderId="82" xfId="0" applyFont="1" applyBorder="1" applyAlignment="1" applyProtection="1">
      <alignment horizontal="center" vertical="center"/>
      <protection hidden="1"/>
    </xf>
    <xf numFmtId="0" fontId="3" fillId="0" borderId="188" xfId="0" applyFont="1" applyBorder="1" applyAlignment="1" applyProtection="1">
      <alignment horizontal="center" vertical="center"/>
      <protection hidden="1"/>
    </xf>
    <xf numFmtId="0" fontId="43" fillId="11" borderId="99" xfId="0" applyFont="1" applyFill="1" applyBorder="1" applyAlignment="1" applyProtection="1">
      <alignment horizontal="center" vertical="center" wrapText="1"/>
      <protection hidden="1"/>
    </xf>
    <xf numFmtId="0" fontId="3" fillId="8" borderId="187" xfId="0" applyFont="1" applyFill="1" applyBorder="1" applyAlignment="1" applyProtection="1">
      <alignment horizontal="center"/>
      <protection hidden="1"/>
    </xf>
    <xf numFmtId="0" fontId="3" fillId="8" borderId="82" xfId="0" applyFont="1" applyFill="1" applyBorder="1" applyAlignment="1" applyProtection="1">
      <alignment horizontal="center"/>
      <protection hidden="1"/>
    </xf>
    <xf numFmtId="0" fontId="3" fillId="8" borderId="188" xfId="0" applyFont="1" applyFill="1" applyBorder="1" applyAlignment="1" applyProtection="1">
      <alignment horizontal="center"/>
      <protection hidden="1"/>
    </xf>
    <xf numFmtId="0" fontId="6" fillId="8" borderId="238" xfId="0" applyFont="1" applyFill="1" applyBorder="1" applyAlignment="1" applyProtection="1">
      <alignment horizontal="center" vertical="center"/>
      <protection hidden="1"/>
    </xf>
    <xf numFmtId="0" fontId="6" fillId="8" borderId="80" xfId="0" applyFont="1" applyFill="1" applyBorder="1" applyAlignment="1" applyProtection="1">
      <alignment horizontal="center" vertical="center"/>
      <protection hidden="1"/>
    </xf>
    <xf numFmtId="0" fontId="6" fillId="8" borderId="138" xfId="0" applyFont="1" applyFill="1" applyBorder="1" applyAlignment="1" applyProtection="1">
      <alignment horizontal="center" vertical="center"/>
      <protection hidden="1"/>
    </xf>
    <xf numFmtId="0" fontId="3" fillId="8" borderId="232" xfId="0" applyFont="1" applyFill="1" applyBorder="1" applyAlignment="1" applyProtection="1">
      <alignment horizontal="center" vertical="center" wrapText="1"/>
      <protection hidden="1"/>
    </xf>
    <xf numFmtId="0" fontId="3" fillId="8" borderId="233" xfId="0" applyFont="1" applyFill="1" applyBorder="1" applyAlignment="1" applyProtection="1">
      <alignment horizontal="center" vertical="center"/>
      <protection hidden="1"/>
    </xf>
    <xf numFmtId="0" fontId="6" fillId="8" borderId="233" xfId="0" applyFont="1" applyFill="1" applyBorder="1" applyAlignment="1" applyProtection="1">
      <alignment horizontal="center" vertical="center"/>
      <protection hidden="1"/>
    </xf>
    <xf numFmtId="0" fontId="6" fillId="8" borderId="234" xfId="0" applyFont="1" applyFill="1" applyBorder="1" applyAlignment="1" applyProtection="1">
      <alignment horizontal="center" vertical="center"/>
      <protection hidden="1"/>
    </xf>
    <xf numFmtId="4" fontId="3" fillId="8" borderId="15" xfId="0" applyNumberFormat="1" applyFont="1" applyFill="1" applyBorder="1" applyAlignment="1" applyProtection="1">
      <alignment horizontal="center" vertical="center"/>
      <protection hidden="1"/>
    </xf>
    <xf numFmtId="4" fontId="3" fillId="8" borderId="5" xfId="0" applyNumberFormat="1" applyFont="1" applyFill="1" applyBorder="1" applyAlignment="1" applyProtection="1">
      <alignment horizontal="center" vertical="center"/>
      <protection hidden="1"/>
    </xf>
    <xf numFmtId="4" fontId="3" fillId="8" borderId="200" xfId="0" applyNumberFormat="1" applyFont="1" applyFill="1" applyBorder="1" applyAlignment="1" applyProtection="1">
      <alignment horizontal="center" vertical="center"/>
      <protection hidden="1"/>
    </xf>
    <xf numFmtId="168" fontId="5" fillId="19" borderId="1" xfId="0" applyNumberFormat="1" applyFont="1" applyFill="1" applyBorder="1" applyAlignment="1" applyProtection="1">
      <alignment horizontal="center" vertical="center"/>
      <protection hidden="1"/>
    </xf>
    <xf numFmtId="168" fontId="5" fillId="19" borderId="235" xfId="0" applyNumberFormat="1" applyFont="1" applyFill="1" applyBorder="1" applyAlignment="1" applyProtection="1">
      <alignment horizontal="center" vertical="center"/>
      <protection hidden="1"/>
    </xf>
    <xf numFmtId="168" fontId="5" fillId="19" borderId="23" xfId="0" applyNumberFormat="1" applyFont="1" applyFill="1" applyBorder="1" applyAlignment="1" applyProtection="1">
      <alignment horizontal="center" vertical="center"/>
      <protection hidden="1"/>
    </xf>
    <xf numFmtId="168" fontId="5" fillId="19" borderId="236" xfId="0" applyNumberFormat="1" applyFont="1" applyFill="1" applyBorder="1" applyAlignment="1" applyProtection="1">
      <alignment horizontal="center" vertical="center"/>
      <protection hidden="1"/>
    </xf>
    <xf numFmtId="0" fontId="6" fillId="8" borderId="237"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6" fillId="8" borderId="228" xfId="0" applyFont="1" applyFill="1" applyBorder="1" applyAlignment="1" applyProtection="1">
      <alignment horizontal="center" vertical="center" wrapText="1"/>
      <protection hidden="1"/>
    </xf>
    <xf numFmtId="0" fontId="6" fillId="8" borderId="23" xfId="0" applyFont="1" applyFill="1" applyBorder="1" applyAlignment="1" applyProtection="1">
      <alignment horizontal="center" vertical="center" wrapText="1"/>
      <protection hidden="1"/>
    </xf>
    <xf numFmtId="0" fontId="43" fillId="11" borderId="102" xfId="0" applyFont="1" applyFill="1" applyBorder="1" applyAlignment="1" applyProtection="1">
      <alignment horizontal="center" vertical="center" wrapText="1"/>
      <protection hidden="1"/>
    </xf>
    <xf numFmtId="0" fontId="6" fillId="8" borderId="8" xfId="0" applyFont="1" applyFill="1" applyBorder="1" applyAlignment="1" applyProtection="1">
      <alignment horizontal="center"/>
      <protection hidden="1"/>
    </xf>
    <xf numFmtId="0" fontId="6" fillId="8" borderId="124" xfId="0" applyFont="1" applyFill="1" applyBorder="1" applyAlignment="1" applyProtection="1">
      <alignment horizontal="center"/>
      <protection hidden="1"/>
    </xf>
    <xf numFmtId="0" fontId="51" fillId="0" borderId="0" xfId="0" applyFont="1" applyFill="1" applyBorder="1" applyAlignment="1" applyProtection="1">
      <alignment horizontal="center"/>
      <protection locked="0"/>
    </xf>
    <xf numFmtId="0" fontId="51" fillId="0" borderId="172" xfId="0" applyFont="1" applyFill="1" applyBorder="1" applyAlignment="1" applyProtection="1">
      <alignment horizontal="center"/>
      <protection locked="0"/>
    </xf>
    <xf numFmtId="0" fontId="51" fillId="7" borderId="187" xfId="0" applyFont="1" applyFill="1" applyBorder="1" applyAlignment="1" applyProtection="1">
      <alignment horizontal="center"/>
      <protection hidden="1"/>
    </xf>
    <xf numFmtId="0" fontId="51" fillId="7" borderId="188" xfId="0" applyFont="1" applyFill="1" applyBorder="1" applyAlignment="1" applyProtection="1">
      <alignment horizontal="center"/>
      <protection hidden="1"/>
    </xf>
  </cellXfs>
  <cellStyles count="10">
    <cellStyle name="Comma 2" xfId="1" xr:uid="{00000000-0005-0000-0000-000000000000}"/>
    <cellStyle name="Hyperlink" xfId="2" builtinId="8"/>
    <cellStyle name="Normal" xfId="0" builtinId="0"/>
    <cellStyle name="Normal 2 2" xfId="8" xr:uid="{00000000-0005-0000-0000-000003000000}"/>
    <cellStyle name="Normal 3" xfId="7" xr:uid="{00000000-0005-0000-0000-000004000000}"/>
    <cellStyle name="Normal 4" xfId="3" xr:uid="{00000000-0005-0000-0000-000005000000}"/>
    <cellStyle name="Normal 6" xfId="9" xr:uid="{00000000-0005-0000-0000-000006000000}"/>
    <cellStyle name="Percent" xfId="4" builtinId="5"/>
    <cellStyle name="Percent 2" xfId="5" xr:uid="{00000000-0005-0000-0000-000008000000}"/>
    <cellStyle name="Percent 3" xfId="6" xr:uid="{00000000-0005-0000-0000-000009000000}"/>
  </cellStyles>
  <dxfs count="39">
    <dxf>
      <font>
        <b/>
        <i val="0"/>
        <condense val="0"/>
        <extend val="0"/>
        <color indexed="10"/>
      </font>
    </dxf>
    <dxf>
      <font>
        <color theme="0"/>
      </font>
      <numFmt numFmtId="0" formatCode="General"/>
      <fill>
        <patternFill>
          <bgColor theme="0"/>
        </patternFill>
      </fill>
      <border>
        <left/>
        <right/>
        <top/>
        <bottom/>
      </border>
    </dxf>
    <dxf>
      <font>
        <b/>
        <i val="0"/>
        <color rgb="FFFF0000"/>
      </font>
    </dxf>
    <dxf>
      <font>
        <b/>
        <i val="0"/>
        <color rgb="FFFF0000"/>
      </font>
    </dxf>
    <dxf>
      <font>
        <b/>
        <i val="0"/>
        <color rgb="FFFF0000"/>
      </font>
    </dxf>
    <dxf>
      <font>
        <b/>
        <i val="0"/>
        <color rgb="FFFF0000"/>
      </font>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ont>
        <b/>
        <i val="0"/>
        <color rgb="FFFF0000"/>
      </font>
    </dxf>
    <dxf>
      <font>
        <b/>
        <i val="0"/>
        <color rgb="FFFF0000"/>
      </font>
    </dxf>
    <dxf>
      <font>
        <b/>
        <i val="0"/>
        <condense val="0"/>
        <extend val="0"/>
        <color indexed="10"/>
      </font>
    </dxf>
    <dxf>
      <font>
        <b/>
        <i val="0"/>
        <color rgb="FFFF0000"/>
      </font>
    </dxf>
    <dxf>
      <font>
        <b/>
        <i val="0"/>
        <color rgb="FFFF0000"/>
      </font>
    </dxf>
    <dxf>
      <font>
        <color theme="0" tint="-0.14996795556505021"/>
      </font>
    </dxf>
    <dxf>
      <font>
        <color theme="0" tint="-0.14996795556505021"/>
      </font>
      <fill>
        <patternFill patternType="solid">
          <fgColor theme="0" tint="-0.14996795556505021"/>
          <bgColor theme="0" tint="-0.14996795556505021"/>
        </patternFill>
      </fill>
    </dxf>
    <dxf>
      <font>
        <color theme="0" tint="-0.14996795556505021"/>
      </font>
    </dxf>
    <dxf>
      <font>
        <b/>
        <i val="0"/>
        <color rgb="FFFF0000"/>
      </font>
    </dxf>
    <dxf>
      <font>
        <b/>
        <i val="0"/>
        <condense val="0"/>
        <extend val="0"/>
        <color indexed="10"/>
      </font>
    </dxf>
    <dxf>
      <font>
        <b/>
        <i val="0"/>
        <color rgb="FF008000"/>
      </font>
    </dxf>
    <dxf>
      <font>
        <b/>
        <i val="0"/>
        <color rgb="FFFF0000"/>
      </font>
    </dxf>
    <dxf>
      <font>
        <condense val="0"/>
        <extend val="0"/>
        <color indexed="9"/>
      </font>
    </dxf>
    <dxf>
      <font>
        <b/>
        <i val="0"/>
        <color rgb="FFFF0000"/>
      </font>
    </dxf>
    <dxf>
      <font>
        <b/>
        <i val="0"/>
        <condense val="0"/>
        <extend val="0"/>
        <color indexed="10"/>
      </font>
    </dxf>
    <dxf>
      <font>
        <b/>
        <i val="0"/>
        <color rgb="FFFF0000"/>
      </font>
    </dxf>
    <dxf>
      <font>
        <b/>
        <i val="0"/>
        <color rgb="FFFF0000"/>
      </font>
    </dxf>
    <dxf>
      <font>
        <b/>
        <i val="0"/>
        <condense val="0"/>
        <extend val="0"/>
        <color indexed="10"/>
      </font>
    </dxf>
    <dxf>
      <font>
        <b/>
        <i val="0"/>
        <color rgb="FFFF000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123825</xdr:colOff>
      <xdr:row>1</xdr:row>
      <xdr:rowOff>0</xdr:rowOff>
    </xdr:from>
    <xdr:to>
      <xdr:col>2</xdr:col>
      <xdr:colOff>123825</xdr:colOff>
      <xdr:row>2</xdr:row>
      <xdr:rowOff>209550</xdr:rowOff>
    </xdr:to>
    <xdr:pic>
      <xdr:nvPicPr>
        <xdr:cNvPr id="14727" name="Picture 1">
          <a:extLst>
            <a:ext uri="{FF2B5EF4-FFF2-40B4-BE49-F238E27FC236}">
              <a16:creationId xmlns:a16="http://schemas.microsoft.com/office/drawing/2014/main" id="{00000000-0008-0000-0100-0000873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4650" y="2000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47625</xdr:rowOff>
    </xdr:from>
    <xdr:to>
      <xdr:col>0</xdr:col>
      <xdr:colOff>38100</xdr:colOff>
      <xdr:row>3</xdr:row>
      <xdr:rowOff>476250</xdr:rowOff>
    </xdr:to>
    <xdr:pic>
      <xdr:nvPicPr>
        <xdr:cNvPr id="14728" name="Picture 2">
          <a:extLst>
            <a:ext uri="{FF2B5EF4-FFF2-40B4-BE49-F238E27FC236}">
              <a16:creationId xmlns:a16="http://schemas.microsoft.com/office/drawing/2014/main" id="{00000000-0008-0000-0100-0000883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247650"/>
          <a:ext cx="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28575</xdr:rowOff>
    </xdr:from>
    <xdr:to>
      <xdr:col>1</xdr:col>
      <xdr:colOff>1314450</xdr:colOff>
      <xdr:row>3</xdr:row>
      <xdr:rowOff>619125</xdr:rowOff>
    </xdr:to>
    <xdr:pic>
      <xdr:nvPicPr>
        <xdr:cNvPr id="14729" name="Picture 2">
          <a:extLst>
            <a:ext uri="{FF2B5EF4-FFF2-40B4-BE49-F238E27FC236}">
              <a16:creationId xmlns:a16="http://schemas.microsoft.com/office/drawing/2014/main" id="{00000000-0008-0000-0100-00008939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575"/>
          <a:ext cx="189547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1409700</xdr:colOff>
      <xdr:row>0</xdr:row>
      <xdr:rowOff>123825</xdr:rowOff>
    </xdr:from>
    <xdr:to>
      <xdr:col>2</xdr:col>
      <xdr:colOff>1733550</xdr:colOff>
      <xdr:row>2</xdr:row>
      <xdr:rowOff>266700</xdr:rowOff>
    </xdr:to>
    <xdr:pic>
      <xdr:nvPicPr>
        <xdr:cNvPr id="14730" name="Picture 1">
          <a:extLst>
            <a:ext uri="{FF2B5EF4-FFF2-40B4-BE49-F238E27FC236}">
              <a16:creationId xmlns:a16="http://schemas.microsoft.com/office/drawing/2014/main" id="{00000000-0008-0000-0100-00008A3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123825"/>
          <a:ext cx="25336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tabColor rgb="FFFF0000"/>
  </sheetPr>
  <dimension ref="A1:IU97"/>
  <sheetViews>
    <sheetView tabSelected="1" topLeftCell="A55" zoomScaleNormal="100" workbookViewId="0">
      <selection activeCell="A3" sqref="A3"/>
    </sheetView>
  </sheetViews>
  <sheetFormatPr defaultColWidth="0" defaultRowHeight="12.75" zeroHeight="1" x14ac:dyDescent="0.2"/>
  <cols>
    <col min="1" max="1" width="34.28515625" style="373" customWidth="1"/>
    <col min="2" max="2" width="99.85546875" style="150" customWidth="1"/>
    <col min="3" max="3" width="2.7109375" style="150" customWidth="1"/>
    <col min="4" max="4" width="45.7109375" style="150" hidden="1" customWidth="1"/>
    <col min="5" max="255" width="9.140625" style="150" hidden="1" customWidth="1"/>
    <col min="256" max="16384" width="0" style="150" hidden="1"/>
  </cols>
  <sheetData>
    <row r="1" spans="1:4" s="370" customFormat="1" ht="31.5" customHeight="1" thickTop="1" x14ac:dyDescent="0.2">
      <c r="A1" s="494" t="s">
        <v>133</v>
      </c>
      <c r="B1" s="495"/>
      <c r="C1" s="374"/>
      <c r="D1" s="369"/>
    </row>
    <row r="2" spans="1:4" ht="14.45" customHeight="1" x14ac:dyDescent="0.2">
      <c r="A2" s="496" t="s">
        <v>399</v>
      </c>
      <c r="B2" s="497"/>
      <c r="C2" s="375"/>
    </row>
    <row r="3" spans="1:4" ht="15" x14ac:dyDescent="0.2">
      <c r="A3" s="376"/>
      <c r="B3" s="377"/>
      <c r="C3" s="378"/>
    </row>
    <row r="4" spans="1:4" ht="15" x14ac:dyDescent="0.2">
      <c r="A4" s="498" t="s">
        <v>134</v>
      </c>
      <c r="B4" s="499"/>
      <c r="C4" s="378"/>
    </row>
    <row r="5" spans="1:4" ht="15" x14ac:dyDescent="0.2">
      <c r="A5" s="395" t="s">
        <v>135</v>
      </c>
      <c r="B5" s="396"/>
      <c r="C5" s="378"/>
    </row>
    <row r="6" spans="1:4" ht="15" x14ac:dyDescent="0.2">
      <c r="A6" s="379" t="s">
        <v>112</v>
      </c>
      <c r="B6" s="380" t="s">
        <v>136</v>
      </c>
      <c r="C6" s="378"/>
    </row>
    <row r="7" spans="1:4" ht="15" x14ac:dyDescent="0.2">
      <c r="A7" s="379" t="s">
        <v>113</v>
      </c>
      <c r="B7" s="380" t="s">
        <v>137</v>
      </c>
      <c r="C7" s="378"/>
    </row>
    <row r="8" spans="1:4" ht="27" customHeight="1" x14ac:dyDescent="0.2">
      <c r="A8" s="379" t="s">
        <v>114</v>
      </c>
      <c r="B8" s="392" t="s">
        <v>138</v>
      </c>
      <c r="C8" s="378"/>
    </row>
    <row r="9" spans="1:4" ht="15" x14ac:dyDescent="0.2">
      <c r="A9" s="379" t="s">
        <v>115</v>
      </c>
      <c r="B9" s="380" t="s">
        <v>139</v>
      </c>
      <c r="C9" s="378"/>
    </row>
    <row r="10" spans="1:4" ht="15" x14ac:dyDescent="0.2">
      <c r="A10" s="379" t="s">
        <v>116</v>
      </c>
      <c r="B10" s="380" t="s">
        <v>140</v>
      </c>
      <c r="C10" s="378"/>
    </row>
    <row r="11" spans="1:4" ht="15" x14ac:dyDescent="0.2">
      <c r="A11" s="379" t="s">
        <v>117</v>
      </c>
      <c r="B11" s="380" t="s">
        <v>140</v>
      </c>
      <c r="C11" s="378"/>
    </row>
    <row r="12" spans="1:4" ht="15" x14ac:dyDescent="0.2">
      <c r="A12" s="379" t="s">
        <v>118</v>
      </c>
      <c r="B12" s="380" t="s">
        <v>140</v>
      </c>
      <c r="C12" s="378"/>
    </row>
    <row r="13" spans="1:4" ht="15" x14ac:dyDescent="0.2">
      <c r="A13" s="379" t="s">
        <v>119</v>
      </c>
      <c r="B13" s="380" t="s">
        <v>140</v>
      </c>
      <c r="C13" s="381"/>
    </row>
    <row r="14" spans="1:4" ht="15" x14ac:dyDescent="0.2">
      <c r="A14" s="379" t="s">
        <v>120</v>
      </c>
      <c r="B14" s="380" t="s">
        <v>140</v>
      </c>
      <c r="C14" s="378"/>
    </row>
    <row r="15" spans="1:4" ht="15" x14ac:dyDescent="0.2">
      <c r="A15" s="395" t="s">
        <v>141</v>
      </c>
      <c r="B15" s="396"/>
      <c r="C15" s="378"/>
    </row>
    <row r="16" spans="1:4" ht="15" x14ac:dyDescent="0.2">
      <c r="A16" s="502" t="s">
        <v>142</v>
      </c>
      <c r="B16" s="503"/>
      <c r="C16" s="457"/>
    </row>
    <row r="17" spans="1:4" ht="15" x14ac:dyDescent="0.2">
      <c r="A17" s="502" t="s">
        <v>143</v>
      </c>
      <c r="B17" s="503"/>
      <c r="C17" s="457"/>
    </row>
    <row r="18" spans="1:4" ht="10.15" customHeight="1" x14ac:dyDescent="0.2">
      <c r="A18" s="504"/>
      <c r="B18" s="505"/>
      <c r="C18" s="378"/>
    </row>
    <row r="19" spans="1:4" ht="10.15" customHeight="1" x14ac:dyDescent="0.2">
      <c r="A19" s="477"/>
      <c r="B19" s="478"/>
      <c r="C19" s="378"/>
    </row>
    <row r="20" spans="1:4" ht="15" x14ac:dyDescent="0.2">
      <c r="A20" s="498" t="s">
        <v>122</v>
      </c>
      <c r="B20" s="499"/>
      <c r="C20" s="378"/>
    </row>
    <row r="21" spans="1:4" ht="129" customHeight="1" x14ac:dyDescent="0.2">
      <c r="A21" s="487" t="s">
        <v>378</v>
      </c>
      <c r="B21" s="488"/>
      <c r="C21" s="378"/>
    </row>
    <row r="22" spans="1:4" ht="15" x14ac:dyDescent="0.2">
      <c r="A22" s="382"/>
      <c r="B22" s="383"/>
      <c r="C22" s="378"/>
    </row>
    <row r="23" spans="1:4" ht="15" customHeight="1" x14ac:dyDescent="0.2">
      <c r="A23" s="464" t="s">
        <v>185</v>
      </c>
      <c r="B23" s="490"/>
      <c r="C23" s="378"/>
    </row>
    <row r="24" spans="1:4" ht="30.75" customHeight="1" x14ac:dyDescent="0.2">
      <c r="A24" s="468" t="s">
        <v>144</v>
      </c>
      <c r="B24" s="469"/>
      <c r="C24" s="378"/>
    </row>
    <row r="25" spans="1:4" ht="39" customHeight="1" x14ac:dyDescent="0.2">
      <c r="A25" s="468" t="s">
        <v>145</v>
      </c>
      <c r="B25" s="469"/>
      <c r="C25" s="378"/>
    </row>
    <row r="26" spans="1:4" ht="14.45" customHeight="1" x14ac:dyDescent="0.2">
      <c r="A26" s="468" t="s">
        <v>146</v>
      </c>
      <c r="B26" s="469"/>
      <c r="C26" s="457"/>
    </row>
    <row r="27" spans="1:4" ht="42" customHeight="1" x14ac:dyDescent="0.2">
      <c r="A27" s="500" t="s">
        <v>147</v>
      </c>
      <c r="B27" s="501"/>
      <c r="C27" s="457"/>
    </row>
    <row r="28" spans="1:4" ht="14.45" customHeight="1" x14ac:dyDescent="0.2">
      <c r="A28" s="468" t="s">
        <v>148</v>
      </c>
      <c r="B28" s="469"/>
      <c r="C28" s="457"/>
    </row>
    <row r="29" spans="1:4" ht="23.45" customHeight="1" x14ac:dyDescent="0.25">
      <c r="A29" s="455" t="s">
        <v>149</v>
      </c>
      <c r="B29" s="456"/>
      <c r="C29" s="491"/>
      <c r="D29" s="371"/>
    </row>
    <row r="30" spans="1:4" ht="15" x14ac:dyDescent="0.2">
      <c r="A30" s="468" t="s">
        <v>150</v>
      </c>
      <c r="B30" s="469"/>
      <c r="C30" s="491"/>
      <c r="D30" s="371"/>
    </row>
    <row r="31" spans="1:4" ht="15" x14ac:dyDescent="0.2">
      <c r="A31" s="468" t="s">
        <v>151</v>
      </c>
      <c r="B31" s="469"/>
      <c r="C31" s="491"/>
      <c r="D31" s="371"/>
    </row>
    <row r="32" spans="1:4" ht="15" x14ac:dyDescent="0.2">
      <c r="A32" s="384"/>
      <c r="B32" s="385"/>
      <c r="C32" s="378"/>
    </row>
    <row r="33" spans="1:11" ht="15" customHeight="1" x14ac:dyDescent="0.2">
      <c r="A33" s="464" t="s">
        <v>152</v>
      </c>
      <c r="B33" s="465"/>
      <c r="C33" s="457"/>
    </row>
    <row r="34" spans="1:11" ht="28.9" customHeight="1" x14ac:dyDescent="0.2">
      <c r="A34" s="468" t="s">
        <v>153</v>
      </c>
      <c r="B34" s="469"/>
      <c r="C34" s="457"/>
    </row>
    <row r="35" spans="1:11" ht="65.45" customHeight="1" x14ac:dyDescent="0.2">
      <c r="A35" s="468" t="s">
        <v>154</v>
      </c>
      <c r="B35" s="469"/>
      <c r="C35" s="457"/>
    </row>
    <row r="36" spans="1:11" ht="28.9" customHeight="1" x14ac:dyDescent="0.2">
      <c r="A36" s="468" t="s">
        <v>155</v>
      </c>
      <c r="B36" s="469"/>
      <c r="C36" s="457"/>
    </row>
    <row r="37" spans="1:11" ht="15" customHeight="1" x14ac:dyDescent="0.2">
      <c r="A37" s="477"/>
      <c r="B37" s="478"/>
      <c r="C37" s="378"/>
    </row>
    <row r="38" spans="1:11" ht="15" customHeight="1" x14ac:dyDescent="0.2">
      <c r="A38" s="492" t="s">
        <v>156</v>
      </c>
      <c r="B38" s="493"/>
      <c r="C38" s="489"/>
    </row>
    <row r="39" spans="1:11" ht="58.9" customHeight="1" x14ac:dyDescent="0.2">
      <c r="A39" s="481" t="s">
        <v>157</v>
      </c>
      <c r="B39" s="482"/>
      <c r="C39" s="489"/>
    </row>
    <row r="40" spans="1:11" ht="14.45" customHeight="1" x14ac:dyDescent="0.2">
      <c r="A40" s="393" t="s">
        <v>158</v>
      </c>
      <c r="B40" s="394"/>
      <c r="C40" s="489"/>
    </row>
    <row r="41" spans="1:11" ht="43.15" customHeight="1" x14ac:dyDescent="0.2">
      <c r="A41" s="468" t="s">
        <v>396</v>
      </c>
      <c r="B41" s="469"/>
      <c r="C41" s="489"/>
    </row>
    <row r="42" spans="1:11" ht="13.15" customHeight="1" x14ac:dyDescent="0.2">
      <c r="A42" s="481"/>
      <c r="B42" s="482"/>
      <c r="C42" s="386"/>
    </row>
    <row r="43" spans="1:11" ht="15" customHeight="1" x14ac:dyDescent="0.2">
      <c r="A43" s="464" t="s">
        <v>159</v>
      </c>
      <c r="B43" s="465"/>
      <c r="C43" s="489"/>
      <c r="D43" s="119"/>
      <c r="E43" s="119"/>
      <c r="F43" s="119"/>
      <c r="G43" s="119"/>
      <c r="H43" s="119"/>
      <c r="I43" s="119"/>
      <c r="J43" s="119"/>
      <c r="K43" s="119"/>
    </row>
    <row r="44" spans="1:11" ht="15.75" x14ac:dyDescent="0.2">
      <c r="A44" s="468" t="s">
        <v>160</v>
      </c>
      <c r="B44" s="469"/>
      <c r="C44" s="489"/>
      <c r="D44" s="119"/>
      <c r="E44" s="119"/>
      <c r="F44" s="119"/>
      <c r="G44" s="119"/>
      <c r="H44" s="119"/>
      <c r="I44" s="119"/>
      <c r="J44" s="119"/>
      <c r="K44" s="119"/>
    </row>
    <row r="45" spans="1:11" ht="28.9" customHeight="1" x14ac:dyDescent="0.2">
      <c r="A45" s="468" t="s">
        <v>161</v>
      </c>
      <c r="B45" s="469"/>
      <c r="C45" s="489"/>
      <c r="D45" s="119"/>
      <c r="E45" s="119"/>
      <c r="F45" s="119"/>
      <c r="G45" s="119"/>
      <c r="H45" s="119"/>
      <c r="I45" s="119"/>
      <c r="J45" s="119"/>
      <c r="K45" s="119"/>
    </row>
    <row r="46" spans="1:11" ht="13.15" customHeight="1" x14ac:dyDescent="0.2">
      <c r="A46" s="468" t="s">
        <v>162</v>
      </c>
      <c r="B46" s="469"/>
      <c r="C46" s="489"/>
      <c r="D46" s="372"/>
      <c r="E46" s="372"/>
      <c r="F46" s="372"/>
      <c r="G46" s="372"/>
      <c r="H46" s="372"/>
      <c r="I46" s="372"/>
      <c r="J46" s="372"/>
      <c r="K46" s="372"/>
    </row>
    <row r="47" spans="1:11" ht="13.15" customHeight="1" x14ac:dyDescent="0.2">
      <c r="A47" s="477"/>
      <c r="B47" s="478"/>
      <c r="C47" s="378"/>
      <c r="D47" s="372"/>
      <c r="E47" s="372"/>
      <c r="F47" s="372"/>
      <c r="G47" s="372"/>
      <c r="H47" s="372"/>
      <c r="I47" s="372"/>
      <c r="J47" s="372"/>
      <c r="K47" s="372"/>
    </row>
    <row r="48" spans="1:11" ht="15" customHeight="1" x14ac:dyDescent="0.2">
      <c r="A48" s="464" t="s">
        <v>163</v>
      </c>
      <c r="B48" s="465"/>
      <c r="C48" s="457"/>
      <c r="D48" s="372"/>
      <c r="E48" s="372"/>
      <c r="F48" s="372"/>
      <c r="G48" s="372"/>
      <c r="H48" s="372"/>
      <c r="I48" s="372"/>
      <c r="J48" s="372"/>
      <c r="K48" s="372"/>
    </row>
    <row r="49" spans="1:11" ht="13.15" customHeight="1" x14ac:dyDescent="0.2">
      <c r="A49" s="468" t="s">
        <v>164</v>
      </c>
      <c r="B49" s="469"/>
      <c r="C49" s="457"/>
      <c r="D49" s="372"/>
      <c r="E49" s="372"/>
      <c r="F49" s="372"/>
      <c r="G49" s="372"/>
      <c r="H49" s="372"/>
      <c r="I49" s="372"/>
      <c r="J49" s="372"/>
      <c r="K49" s="372"/>
    </row>
    <row r="50" spans="1:11" ht="13.15" customHeight="1" x14ac:dyDescent="0.2">
      <c r="A50" s="468" t="s">
        <v>165</v>
      </c>
      <c r="B50" s="469"/>
      <c r="C50" s="457"/>
      <c r="D50" s="372"/>
      <c r="E50" s="372"/>
      <c r="F50" s="372"/>
      <c r="G50" s="372"/>
      <c r="H50" s="372"/>
      <c r="I50" s="372"/>
      <c r="J50" s="372"/>
      <c r="K50" s="372"/>
    </row>
    <row r="51" spans="1:11" ht="13.15" customHeight="1" x14ac:dyDescent="0.2">
      <c r="A51" s="468" t="s">
        <v>166</v>
      </c>
      <c r="B51" s="469"/>
      <c r="C51" s="457"/>
      <c r="D51" s="372"/>
      <c r="E51" s="372"/>
      <c r="F51" s="372"/>
      <c r="G51" s="372"/>
      <c r="H51" s="372"/>
      <c r="I51" s="372"/>
      <c r="J51" s="372"/>
      <c r="K51" s="372"/>
    </row>
    <row r="52" spans="1:11" ht="13.15" customHeight="1" x14ac:dyDescent="0.2">
      <c r="A52" s="468" t="s">
        <v>167</v>
      </c>
      <c r="B52" s="469"/>
      <c r="C52" s="457"/>
      <c r="D52" s="372"/>
      <c r="E52" s="372"/>
      <c r="F52" s="372"/>
      <c r="G52" s="372"/>
      <c r="H52" s="372"/>
      <c r="I52" s="372"/>
      <c r="J52" s="372"/>
      <c r="K52" s="372"/>
    </row>
    <row r="53" spans="1:11" ht="13.15" customHeight="1" x14ac:dyDescent="0.2">
      <c r="A53" s="479"/>
      <c r="B53" s="480"/>
      <c r="C53" s="378"/>
      <c r="D53" s="372"/>
      <c r="E53" s="372"/>
      <c r="F53" s="372"/>
      <c r="G53" s="372"/>
      <c r="H53" s="372"/>
      <c r="I53" s="372"/>
      <c r="J53" s="372"/>
      <c r="K53" s="372"/>
    </row>
    <row r="54" spans="1:11" ht="15" customHeight="1" x14ac:dyDescent="0.2">
      <c r="A54" s="464" t="s">
        <v>168</v>
      </c>
      <c r="B54" s="465"/>
      <c r="C54" s="457"/>
      <c r="D54" s="372"/>
      <c r="E54" s="372"/>
      <c r="F54" s="372"/>
      <c r="G54" s="372"/>
      <c r="H54" s="372"/>
      <c r="I54" s="372"/>
      <c r="J54" s="372"/>
      <c r="K54" s="372"/>
    </row>
    <row r="55" spans="1:11" ht="13.15" customHeight="1" x14ac:dyDescent="0.2">
      <c r="A55" s="468" t="s">
        <v>169</v>
      </c>
      <c r="B55" s="469"/>
      <c r="C55" s="457"/>
      <c r="D55" s="372"/>
      <c r="E55" s="372"/>
      <c r="F55" s="372"/>
      <c r="G55" s="372"/>
      <c r="H55" s="372"/>
      <c r="I55" s="372"/>
      <c r="J55" s="372"/>
      <c r="K55" s="372"/>
    </row>
    <row r="56" spans="1:11" ht="13.15" customHeight="1" x14ac:dyDescent="0.2">
      <c r="A56" s="468" t="s">
        <v>166</v>
      </c>
      <c r="B56" s="469"/>
      <c r="C56" s="457"/>
      <c r="D56" s="372"/>
      <c r="E56" s="372"/>
      <c r="F56" s="372"/>
      <c r="G56" s="372"/>
      <c r="H56" s="372"/>
      <c r="I56" s="372"/>
      <c r="J56" s="372"/>
      <c r="K56" s="372"/>
    </row>
    <row r="57" spans="1:11" ht="13.15" customHeight="1" x14ac:dyDescent="0.2">
      <c r="A57" s="468" t="s">
        <v>170</v>
      </c>
      <c r="B57" s="469"/>
      <c r="C57" s="457"/>
      <c r="D57" s="372"/>
      <c r="E57" s="372"/>
      <c r="F57" s="372"/>
      <c r="G57" s="372"/>
      <c r="H57" s="372"/>
      <c r="I57" s="372"/>
      <c r="J57" s="372"/>
      <c r="K57" s="372"/>
    </row>
    <row r="58" spans="1:11" ht="13.15" customHeight="1" x14ac:dyDescent="0.2">
      <c r="A58" s="481"/>
      <c r="B58" s="482"/>
      <c r="C58" s="378"/>
      <c r="D58" s="372"/>
      <c r="E58" s="372"/>
      <c r="F58" s="372"/>
      <c r="G58" s="372"/>
      <c r="H58" s="372"/>
      <c r="I58" s="372"/>
      <c r="J58" s="372"/>
      <c r="K58" s="372"/>
    </row>
    <row r="59" spans="1:11" ht="15" customHeight="1" x14ac:dyDescent="0.2">
      <c r="A59" s="464" t="s">
        <v>171</v>
      </c>
      <c r="B59" s="465"/>
      <c r="C59" s="457"/>
      <c r="D59" s="372"/>
      <c r="E59" s="372"/>
      <c r="F59" s="372"/>
      <c r="G59" s="372"/>
      <c r="H59" s="372"/>
      <c r="I59" s="372"/>
      <c r="J59" s="372"/>
      <c r="K59" s="372"/>
    </row>
    <row r="60" spans="1:11" ht="13.15" customHeight="1" x14ac:dyDescent="0.2">
      <c r="A60" s="468" t="s">
        <v>172</v>
      </c>
      <c r="B60" s="469"/>
      <c r="C60" s="457"/>
    </row>
    <row r="61" spans="1:11" ht="13.15" customHeight="1" x14ac:dyDescent="0.2">
      <c r="A61" s="468" t="s">
        <v>173</v>
      </c>
      <c r="B61" s="469"/>
      <c r="C61" s="457"/>
    </row>
    <row r="62" spans="1:11" ht="13.15" customHeight="1" x14ac:dyDescent="0.2">
      <c r="A62" s="468" t="s">
        <v>174</v>
      </c>
      <c r="B62" s="469"/>
      <c r="C62" s="457"/>
    </row>
    <row r="63" spans="1:11" ht="13.15" customHeight="1" x14ac:dyDescent="0.2">
      <c r="A63" s="475"/>
      <c r="B63" s="476"/>
      <c r="C63" s="378"/>
    </row>
    <row r="64" spans="1:11" ht="15" customHeight="1" x14ac:dyDescent="0.2">
      <c r="A64" s="464" t="s">
        <v>175</v>
      </c>
      <c r="B64" s="465"/>
      <c r="C64" s="457"/>
    </row>
    <row r="65" spans="1:3" ht="13.15" customHeight="1" x14ac:dyDescent="0.2">
      <c r="A65" s="468" t="s">
        <v>176</v>
      </c>
      <c r="B65" s="469"/>
      <c r="C65" s="457"/>
    </row>
    <row r="66" spans="1:3" ht="13.15" customHeight="1" x14ac:dyDescent="0.2">
      <c r="A66" s="477"/>
      <c r="B66" s="478"/>
      <c r="C66" s="378"/>
    </row>
    <row r="67" spans="1:3" ht="19.899999999999999" customHeight="1" x14ac:dyDescent="0.2">
      <c r="A67" s="485" t="s">
        <v>121</v>
      </c>
      <c r="B67" s="486"/>
      <c r="C67" s="378"/>
    </row>
    <row r="68" spans="1:3" ht="41.25" customHeight="1" x14ac:dyDescent="0.2">
      <c r="A68" s="468" t="s">
        <v>177</v>
      </c>
      <c r="B68" s="469"/>
      <c r="C68" s="378"/>
    </row>
    <row r="69" spans="1:3" ht="19.899999999999999" customHeight="1" x14ac:dyDescent="0.2">
      <c r="A69" s="470" t="s">
        <v>178</v>
      </c>
      <c r="B69" s="471"/>
      <c r="C69" s="472"/>
    </row>
    <row r="70" spans="1:3" ht="19.899999999999999" customHeight="1" x14ac:dyDescent="0.2">
      <c r="A70" s="483" t="s">
        <v>179</v>
      </c>
      <c r="B70" s="484"/>
      <c r="C70" s="472"/>
    </row>
    <row r="71" spans="1:3" ht="19.899999999999999" customHeight="1" x14ac:dyDescent="0.2">
      <c r="A71" s="466" t="s">
        <v>180</v>
      </c>
      <c r="B71" s="467"/>
      <c r="C71" s="472"/>
    </row>
    <row r="72" spans="1:3" ht="19.899999999999999" customHeight="1" x14ac:dyDescent="0.2">
      <c r="A72" s="466" t="s">
        <v>181</v>
      </c>
      <c r="B72" s="467"/>
      <c r="C72" s="472"/>
    </row>
    <row r="73" spans="1:3" ht="19.899999999999999" customHeight="1" x14ac:dyDescent="0.2">
      <c r="A73" s="466" t="s">
        <v>182</v>
      </c>
      <c r="B73" s="467"/>
      <c r="C73" s="472"/>
    </row>
    <row r="74" spans="1:3" ht="32.450000000000003" customHeight="1" x14ac:dyDescent="0.2">
      <c r="A74" s="466" t="s">
        <v>183</v>
      </c>
      <c r="B74" s="467"/>
      <c r="C74" s="472"/>
    </row>
    <row r="75" spans="1:3" ht="31.9" customHeight="1" x14ac:dyDescent="0.2">
      <c r="A75" s="466" t="s">
        <v>184</v>
      </c>
      <c r="B75" s="467"/>
      <c r="C75" s="472"/>
    </row>
    <row r="76" spans="1:3" ht="19.899999999999999" customHeight="1" thickBot="1" x14ac:dyDescent="0.25">
      <c r="A76" s="473" t="s">
        <v>124</v>
      </c>
      <c r="B76" s="474"/>
      <c r="C76" s="387"/>
    </row>
    <row r="77" spans="1:3" ht="13.15" hidden="1" customHeight="1" x14ac:dyDescent="0.2">
      <c r="A77" s="388"/>
      <c r="B77" s="389"/>
      <c r="C77" s="389"/>
    </row>
    <row r="78" spans="1:3" ht="13.15" hidden="1" customHeight="1" x14ac:dyDescent="0.2">
      <c r="A78" s="390"/>
      <c r="B78" s="391"/>
      <c r="C78" s="391"/>
    </row>
    <row r="79" spans="1:3" ht="13.5" hidden="1" thickTop="1" x14ac:dyDescent="0.2"/>
    <row r="80" spans="1:3" ht="13.5" hidden="1" thickTop="1" x14ac:dyDescent="0.2"/>
    <row r="81" spans="1:11" ht="13.5" hidden="1" thickTop="1" x14ac:dyDescent="0.2"/>
    <row r="82" spans="1:11" ht="13.5" hidden="1" thickTop="1" x14ac:dyDescent="0.2"/>
    <row r="83" spans="1:11" ht="13.5" hidden="1" thickTop="1" x14ac:dyDescent="0.2"/>
    <row r="84" spans="1:11" ht="13.5" hidden="1" thickTop="1" x14ac:dyDescent="0.2"/>
    <row r="85" spans="1:11" ht="13.5" hidden="1" thickTop="1" x14ac:dyDescent="0.2"/>
    <row r="86" spans="1:11" ht="13.5" hidden="1" thickTop="1" x14ac:dyDescent="0.2"/>
    <row r="87" spans="1:11" ht="13.5" hidden="1" thickTop="1" x14ac:dyDescent="0.2"/>
    <row r="88" spans="1:11" ht="13.5" hidden="1" thickTop="1" x14ac:dyDescent="0.2"/>
    <row r="89" spans="1:11" ht="13.5" hidden="1" thickTop="1" x14ac:dyDescent="0.2"/>
    <row r="90" spans="1:11" ht="13.5" hidden="1" thickTop="1" x14ac:dyDescent="0.2"/>
    <row r="91" spans="1:11" ht="13.5" hidden="1" thickTop="1" x14ac:dyDescent="0.2"/>
    <row r="92" spans="1:11" ht="25.15" hidden="1" customHeight="1" x14ac:dyDescent="0.2">
      <c r="A92" s="460"/>
      <c r="B92" s="461"/>
      <c r="C92" s="461"/>
      <c r="D92" s="461"/>
      <c r="E92" s="461"/>
      <c r="F92" s="461"/>
      <c r="G92" s="461"/>
      <c r="H92" s="461"/>
      <c r="I92" s="461"/>
      <c r="J92" s="461"/>
      <c r="K92" s="461"/>
    </row>
    <row r="93" spans="1:11" ht="25.15" hidden="1" customHeight="1" x14ac:dyDescent="0.2">
      <c r="A93" s="458"/>
      <c r="B93" s="459"/>
      <c r="C93" s="459"/>
      <c r="D93" s="459"/>
      <c r="E93" s="459"/>
      <c r="F93" s="459"/>
      <c r="G93" s="459"/>
      <c r="H93" s="459"/>
      <c r="I93" s="459"/>
      <c r="J93" s="459"/>
      <c r="K93" s="459"/>
    </row>
    <row r="94" spans="1:11" ht="25.15" hidden="1" customHeight="1" x14ac:dyDescent="0.2">
      <c r="A94" s="462"/>
      <c r="B94" s="463"/>
      <c r="C94" s="463"/>
      <c r="D94" s="463"/>
      <c r="E94" s="463"/>
      <c r="F94" s="463"/>
      <c r="G94" s="463"/>
      <c r="H94" s="463"/>
      <c r="I94" s="463"/>
      <c r="J94" s="463"/>
      <c r="K94" s="463"/>
    </row>
    <row r="95" spans="1:11" ht="25.15" hidden="1" customHeight="1" x14ac:dyDescent="0.2">
      <c r="A95" s="462"/>
      <c r="B95" s="463"/>
      <c r="C95" s="463"/>
      <c r="D95" s="463"/>
      <c r="E95" s="463"/>
      <c r="F95" s="463"/>
      <c r="G95" s="463"/>
      <c r="H95" s="463"/>
      <c r="I95" s="463"/>
      <c r="J95" s="463"/>
      <c r="K95" s="463"/>
    </row>
    <row r="96" spans="1:11" ht="25.15" hidden="1" customHeight="1" x14ac:dyDescent="0.2">
      <c r="A96" s="458"/>
      <c r="B96" s="459"/>
      <c r="C96" s="459"/>
      <c r="D96" s="459"/>
      <c r="E96" s="459"/>
      <c r="F96" s="459"/>
      <c r="G96" s="459"/>
      <c r="H96" s="459"/>
      <c r="I96" s="459"/>
      <c r="J96" s="459"/>
      <c r="K96" s="459"/>
    </row>
    <row r="97" s="373" customFormat="1" ht="13.5" hidden="1" thickTop="1" x14ac:dyDescent="0.2"/>
  </sheetData>
  <sheetProtection algorithmName="SHA-512" hashValue="cMFQ/G2VyilcWp7sJYfuG0S7g3sDCa7eXWh0zuolz+2qhxKpFlVDk8vdHlrb+zuCNhLM1CCu6eUFNalTmJo12g==" saltValue="pO4sjpXODs2AhX6oB0JL4A==" spinCount="100000" sheet="1"/>
  <mergeCells count="77">
    <mergeCell ref="A1:B1"/>
    <mergeCell ref="A2:B2"/>
    <mergeCell ref="A4:B4"/>
    <mergeCell ref="C26:C28"/>
    <mergeCell ref="A28:B28"/>
    <mergeCell ref="A24:B24"/>
    <mergeCell ref="A25:B25"/>
    <mergeCell ref="A27:B27"/>
    <mergeCell ref="A16:B16"/>
    <mergeCell ref="A17:B17"/>
    <mergeCell ref="A19:B19"/>
    <mergeCell ref="A20:B20"/>
    <mergeCell ref="A18:B18"/>
    <mergeCell ref="A23:B23"/>
    <mergeCell ref="C29:C31"/>
    <mergeCell ref="A59:B59"/>
    <mergeCell ref="A60:B60"/>
    <mergeCell ref="A39:B39"/>
    <mergeCell ref="A31:B31"/>
    <mergeCell ref="A30:B30"/>
    <mergeCell ref="A38:B38"/>
    <mergeCell ref="A37:B37"/>
    <mergeCell ref="A52:B52"/>
    <mergeCell ref="A34:B34"/>
    <mergeCell ref="A36:B36"/>
    <mergeCell ref="A51:B51"/>
    <mergeCell ref="A50:B50"/>
    <mergeCell ref="A42:B42"/>
    <mergeCell ref="A57:B57"/>
    <mergeCell ref="A73:B73"/>
    <mergeCell ref="A62:B62"/>
    <mergeCell ref="C54:C57"/>
    <mergeCell ref="A21:B21"/>
    <mergeCell ref="A26:B26"/>
    <mergeCell ref="A43:B43"/>
    <mergeCell ref="A33:B33"/>
    <mergeCell ref="C33:C36"/>
    <mergeCell ref="A49:B49"/>
    <mergeCell ref="A44:B44"/>
    <mergeCell ref="A46:B46"/>
    <mergeCell ref="C43:C46"/>
    <mergeCell ref="C38:C41"/>
    <mergeCell ref="A45:B45"/>
    <mergeCell ref="A35:B35"/>
    <mergeCell ref="A41:B41"/>
    <mergeCell ref="A75:B75"/>
    <mergeCell ref="C69:C75"/>
    <mergeCell ref="A76:B76"/>
    <mergeCell ref="A63:B63"/>
    <mergeCell ref="A47:B47"/>
    <mergeCell ref="A53:B53"/>
    <mergeCell ref="A58:B58"/>
    <mergeCell ref="A70:B70"/>
    <mergeCell ref="A61:B61"/>
    <mergeCell ref="A71:B71"/>
    <mergeCell ref="A67:B67"/>
    <mergeCell ref="A66:B66"/>
    <mergeCell ref="A72:B72"/>
    <mergeCell ref="A54:B54"/>
    <mergeCell ref="A55:B55"/>
    <mergeCell ref="A56:B56"/>
    <mergeCell ref="A29:B29"/>
    <mergeCell ref="C16:C17"/>
    <mergeCell ref="A96:K96"/>
    <mergeCell ref="A92:K92"/>
    <mergeCell ref="A93:K93"/>
    <mergeCell ref="A94:K94"/>
    <mergeCell ref="A48:B48"/>
    <mergeCell ref="C48:C52"/>
    <mergeCell ref="A95:K95"/>
    <mergeCell ref="C59:C62"/>
    <mergeCell ref="A64:B64"/>
    <mergeCell ref="A74:B74"/>
    <mergeCell ref="A65:B65"/>
    <mergeCell ref="C64:C65"/>
    <mergeCell ref="A68:B68"/>
    <mergeCell ref="A69:B69"/>
  </mergeCells>
  <printOptions horizontalCentered="1"/>
  <pageMargins left="0.25" right="0.25" top="0.75" bottom="0.75" header="0.3" footer="0.3"/>
  <pageSetup scale="4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IT206"/>
  <sheetViews>
    <sheetView workbookViewId="0">
      <selection activeCell="A3" sqref="A3"/>
    </sheetView>
  </sheetViews>
  <sheetFormatPr defaultColWidth="0" defaultRowHeight="12" zeroHeight="1" x14ac:dyDescent="0.2"/>
  <cols>
    <col min="1" max="1" width="45.7109375" style="416" customWidth="1"/>
    <col min="2" max="2" width="9.140625" style="416" customWidth="1"/>
    <col min="3" max="3" width="51.7109375" style="416" bestFit="1" customWidth="1"/>
    <col min="4" max="4" width="19.7109375" style="416" bestFit="1" customWidth="1"/>
    <col min="5" max="5" width="9" style="416" bestFit="1" customWidth="1"/>
    <col min="6" max="6" width="9.140625" style="416" customWidth="1"/>
    <col min="7" max="7" width="22.5703125" style="416" customWidth="1"/>
    <col min="8" max="8" width="5.140625" style="416" customWidth="1"/>
    <col min="9" max="254" width="9.140625" style="416" hidden="1" customWidth="1"/>
    <col min="255" max="16384" width="0" style="416" hidden="1"/>
  </cols>
  <sheetData>
    <row r="1" spans="1:3" ht="6" customHeight="1" thickBot="1" x14ac:dyDescent="0.25"/>
    <row r="2" spans="1:3" ht="13.5" thickTop="1" thickBot="1" x14ac:dyDescent="0.25">
      <c r="A2" s="397" t="s">
        <v>394</v>
      </c>
      <c r="C2" s="398" t="s">
        <v>372</v>
      </c>
    </row>
    <row r="3" spans="1:3" ht="12.75" thickTop="1" x14ac:dyDescent="0.2">
      <c r="A3" s="399" t="s">
        <v>186</v>
      </c>
      <c r="C3" s="400" t="s">
        <v>67</v>
      </c>
    </row>
    <row r="4" spans="1:3" x14ac:dyDescent="0.2">
      <c r="A4" s="401" t="s">
        <v>187</v>
      </c>
      <c r="C4" s="417">
        <v>12</v>
      </c>
    </row>
    <row r="5" spans="1:3" x14ac:dyDescent="0.2">
      <c r="A5" s="401" t="s">
        <v>188</v>
      </c>
      <c r="C5" s="418">
        <v>13</v>
      </c>
    </row>
    <row r="6" spans="1:3" x14ac:dyDescent="0.2">
      <c r="A6" s="401" t="s">
        <v>189</v>
      </c>
      <c r="C6" s="418">
        <v>14</v>
      </c>
    </row>
    <row r="7" spans="1:3" x14ac:dyDescent="0.2">
      <c r="A7" s="401" t="s">
        <v>190</v>
      </c>
      <c r="C7" s="418">
        <v>15</v>
      </c>
    </row>
    <row r="8" spans="1:3" x14ac:dyDescent="0.2">
      <c r="A8" s="401" t="s">
        <v>191</v>
      </c>
      <c r="C8" s="418">
        <v>16</v>
      </c>
    </row>
    <row r="9" spans="1:3" x14ac:dyDescent="0.2">
      <c r="A9" s="401" t="s">
        <v>192</v>
      </c>
      <c r="C9" s="418">
        <v>17</v>
      </c>
    </row>
    <row r="10" spans="1:3" x14ac:dyDescent="0.2">
      <c r="A10" s="401" t="s">
        <v>193</v>
      </c>
      <c r="C10" s="418">
        <v>18</v>
      </c>
    </row>
    <row r="11" spans="1:3" x14ac:dyDescent="0.2">
      <c r="A11" s="401" t="s">
        <v>194</v>
      </c>
      <c r="C11" s="418">
        <v>19</v>
      </c>
    </row>
    <row r="12" spans="1:3" x14ac:dyDescent="0.2">
      <c r="A12" s="401" t="s">
        <v>195</v>
      </c>
      <c r="C12" s="418">
        <v>20</v>
      </c>
    </row>
    <row r="13" spans="1:3" x14ac:dyDescent="0.2">
      <c r="A13" s="401" t="s">
        <v>196</v>
      </c>
      <c r="C13" s="418">
        <v>21</v>
      </c>
    </row>
    <row r="14" spans="1:3" x14ac:dyDescent="0.2">
      <c r="A14" s="401" t="s">
        <v>197</v>
      </c>
      <c r="C14" s="418">
        <v>22</v>
      </c>
    </row>
    <row r="15" spans="1:3" x14ac:dyDescent="0.2">
      <c r="A15" s="401" t="s">
        <v>198</v>
      </c>
      <c r="C15" s="418">
        <v>23</v>
      </c>
    </row>
    <row r="16" spans="1:3" x14ac:dyDescent="0.2">
      <c r="A16" s="401" t="s">
        <v>199</v>
      </c>
      <c r="C16" s="418">
        <v>24</v>
      </c>
    </row>
    <row r="17" spans="1:7" ht="12.75" thickBot="1" x14ac:dyDescent="0.25">
      <c r="A17" s="401" t="s">
        <v>200</v>
      </c>
      <c r="C17" s="419">
        <v>36</v>
      </c>
    </row>
    <row r="18" spans="1:7" x14ac:dyDescent="0.2">
      <c r="A18" s="401" t="s">
        <v>201</v>
      </c>
    </row>
    <row r="19" spans="1:7" ht="12.75" thickBot="1" x14ac:dyDescent="0.25">
      <c r="A19" s="401" t="s">
        <v>202</v>
      </c>
    </row>
    <row r="20" spans="1:7" ht="12.75" thickBot="1" x14ac:dyDescent="0.25">
      <c r="A20" s="401" t="s">
        <v>203</v>
      </c>
      <c r="C20" s="686"/>
      <c r="D20" s="686"/>
      <c r="E20" s="687"/>
      <c r="F20" s="402"/>
      <c r="G20" s="398" t="s">
        <v>126</v>
      </c>
    </row>
    <row r="21" spans="1:7" ht="13.5" thickTop="1" thickBot="1" x14ac:dyDescent="0.25">
      <c r="A21" s="401" t="s">
        <v>204</v>
      </c>
      <c r="C21" s="403" t="s">
        <v>128</v>
      </c>
      <c r="D21" s="404" t="s">
        <v>78</v>
      </c>
      <c r="E21" s="405">
        <v>5</v>
      </c>
      <c r="F21" s="402"/>
      <c r="G21" s="406">
        <f>Fields!E21</f>
        <v>5</v>
      </c>
    </row>
    <row r="22" spans="1:7" x14ac:dyDescent="0.2">
      <c r="A22" s="401" t="s">
        <v>205</v>
      </c>
      <c r="C22" s="407" t="s">
        <v>80</v>
      </c>
      <c r="D22" s="408">
        <v>100000</v>
      </c>
      <c r="E22" s="405"/>
      <c r="F22" s="402"/>
      <c r="G22" s="409"/>
    </row>
    <row r="23" spans="1:7" x14ac:dyDescent="0.2">
      <c r="A23" s="401" t="s">
        <v>206</v>
      </c>
      <c r="C23" s="407" t="s">
        <v>81</v>
      </c>
      <c r="D23" s="408">
        <v>50000</v>
      </c>
      <c r="E23" s="405"/>
      <c r="F23" s="402"/>
      <c r="G23" s="409"/>
    </row>
    <row r="24" spans="1:7" ht="12.75" thickBot="1" x14ac:dyDescent="0.25">
      <c r="A24" s="401" t="s">
        <v>207</v>
      </c>
      <c r="C24" s="410" t="s">
        <v>79</v>
      </c>
      <c r="D24" s="411">
        <v>300000</v>
      </c>
      <c r="E24" s="412"/>
      <c r="F24" s="402"/>
      <c r="G24" s="409"/>
    </row>
    <row r="25" spans="1:7" ht="13.5" thickTop="1" thickBot="1" x14ac:dyDescent="0.25">
      <c r="A25" s="401" t="s">
        <v>208</v>
      </c>
      <c r="C25" s="413" t="s">
        <v>373</v>
      </c>
      <c r="D25" s="414"/>
      <c r="E25" s="402"/>
      <c r="F25" s="402"/>
      <c r="G25" s="409"/>
    </row>
    <row r="26" spans="1:7" ht="13.5" thickTop="1" thickBot="1" x14ac:dyDescent="0.25">
      <c r="A26" s="401" t="s">
        <v>209</v>
      </c>
      <c r="C26" s="688" t="s">
        <v>374</v>
      </c>
      <c r="D26" s="689"/>
      <c r="E26" s="402"/>
      <c r="F26" s="402"/>
      <c r="G26" s="409"/>
    </row>
    <row r="27" spans="1:7" ht="12.75" thickTop="1" x14ac:dyDescent="0.2">
      <c r="A27" s="401" t="s">
        <v>210</v>
      </c>
      <c r="F27" s="402"/>
      <c r="G27" s="402"/>
    </row>
    <row r="28" spans="1:7" x14ac:dyDescent="0.2">
      <c r="A28" s="401" t="s">
        <v>211</v>
      </c>
    </row>
    <row r="29" spans="1:7" x14ac:dyDescent="0.2">
      <c r="A29" s="401" t="s">
        <v>212</v>
      </c>
    </row>
    <row r="30" spans="1:7" x14ac:dyDescent="0.2">
      <c r="A30" s="401" t="s">
        <v>213</v>
      </c>
    </row>
    <row r="31" spans="1:7" x14ac:dyDescent="0.2">
      <c r="A31" s="401" t="s">
        <v>379</v>
      </c>
    </row>
    <row r="32" spans="1:7" x14ac:dyDescent="0.2">
      <c r="A32" s="401" t="s">
        <v>214</v>
      </c>
    </row>
    <row r="33" spans="1:1" x14ac:dyDescent="0.2">
      <c r="A33" s="401" t="s">
        <v>215</v>
      </c>
    </row>
    <row r="34" spans="1:1" x14ac:dyDescent="0.2">
      <c r="A34" s="401" t="s">
        <v>216</v>
      </c>
    </row>
    <row r="35" spans="1:1" x14ac:dyDescent="0.2">
      <c r="A35" s="401" t="s">
        <v>339</v>
      </c>
    </row>
    <row r="36" spans="1:1" x14ac:dyDescent="0.2">
      <c r="A36" s="401" t="s">
        <v>218</v>
      </c>
    </row>
    <row r="37" spans="1:1" x14ac:dyDescent="0.2">
      <c r="A37" s="401"/>
    </row>
    <row r="38" spans="1:1" x14ac:dyDescent="0.2">
      <c r="A38" s="401"/>
    </row>
    <row r="39" spans="1:1" x14ac:dyDescent="0.2">
      <c r="A39" s="401" t="s">
        <v>219</v>
      </c>
    </row>
    <row r="40" spans="1:1" x14ac:dyDescent="0.2">
      <c r="A40" s="401" t="s">
        <v>220</v>
      </c>
    </row>
    <row r="41" spans="1:1" x14ac:dyDescent="0.2">
      <c r="A41" s="401" t="s">
        <v>221</v>
      </c>
    </row>
    <row r="42" spans="1:1" x14ac:dyDescent="0.2">
      <c r="A42" s="401" t="s">
        <v>222</v>
      </c>
    </row>
    <row r="43" spans="1:1" x14ac:dyDescent="0.2">
      <c r="A43" s="401" t="s">
        <v>223</v>
      </c>
    </row>
    <row r="44" spans="1:1" x14ac:dyDescent="0.2">
      <c r="A44" s="401" t="s">
        <v>224</v>
      </c>
    </row>
    <row r="45" spans="1:1" x14ac:dyDescent="0.2">
      <c r="A45" s="401" t="s">
        <v>225</v>
      </c>
    </row>
    <row r="46" spans="1:1" x14ac:dyDescent="0.2">
      <c r="A46" s="401" t="s">
        <v>226</v>
      </c>
    </row>
    <row r="47" spans="1:1" x14ac:dyDescent="0.2">
      <c r="A47" s="401" t="s">
        <v>227</v>
      </c>
    </row>
    <row r="48" spans="1:1" x14ac:dyDescent="0.2">
      <c r="A48" s="401" t="s">
        <v>384</v>
      </c>
    </row>
    <row r="49" spans="1:1" x14ac:dyDescent="0.2">
      <c r="A49" s="401" t="s">
        <v>228</v>
      </c>
    </row>
    <row r="50" spans="1:1" x14ac:dyDescent="0.2">
      <c r="A50" s="401" t="s">
        <v>229</v>
      </c>
    </row>
    <row r="51" spans="1:1" x14ac:dyDescent="0.2">
      <c r="A51" s="401" t="s">
        <v>230</v>
      </c>
    </row>
    <row r="52" spans="1:1" x14ac:dyDescent="0.2">
      <c r="A52" s="401" t="s">
        <v>231</v>
      </c>
    </row>
    <row r="53" spans="1:1" x14ac:dyDescent="0.2">
      <c r="A53" s="401" t="s">
        <v>232</v>
      </c>
    </row>
    <row r="54" spans="1:1" x14ac:dyDescent="0.2">
      <c r="A54" s="401" t="s">
        <v>233</v>
      </c>
    </row>
    <row r="55" spans="1:1" x14ac:dyDescent="0.2">
      <c r="A55" s="401" t="s">
        <v>234</v>
      </c>
    </row>
    <row r="56" spans="1:1" x14ac:dyDescent="0.2">
      <c r="A56" s="401" t="s">
        <v>235</v>
      </c>
    </row>
    <row r="57" spans="1:1" x14ac:dyDescent="0.2">
      <c r="A57" s="401" t="s">
        <v>236</v>
      </c>
    </row>
    <row r="58" spans="1:1" x14ac:dyDescent="0.2">
      <c r="A58" s="401" t="s">
        <v>237</v>
      </c>
    </row>
    <row r="59" spans="1:1" x14ac:dyDescent="0.2">
      <c r="A59" s="401" t="s">
        <v>238</v>
      </c>
    </row>
    <row r="60" spans="1:1" x14ac:dyDescent="0.2">
      <c r="A60" s="401" t="s">
        <v>239</v>
      </c>
    </row>
    <row r="61" spans="1:1" x14ac:dyDescent="0.2">
      <c r="A61" s="401" t="s">
        <v>240</v>
      </c>
    </row>
    <row r="62" spans="1:1" x14ac:dyDescent="0.2">
      <c r="A62" s="401" t="s">
        <v>241</v>
      </c>
    </row>
    <row r="63" spans="1:1" x14ac:dyDescent="0.2">
      <c r="A63" s="401" t="s">
        <v>242</v>
      </c>
    </row>
    <row r="64" spans="1:1" x14ac:dyDescent="0.2">
      <c r="A64" s="401" t="s">
        <v>243</v>
      </c>
    </row>
    <row r="65" spans="1:1" x14ac:dyDescent="0.2">
      <c r="A65" s="401" t="s">
        <v>244</v>
      </c>
    </row>
    <row r="66" spans="1:1" x14ac:dyDescent="0.2">
      <c r="A66" s="401" t="s">
        <v>245</v>
      </c>
    </row>
    <row r="67" spans="1:1" x14ac:dyDescent="0.2">
      <c r="A67" s="401" t="s">
        <v>246</v>
      </c>
    </row>
    <row r="68" spans="1:1" x14ac:dyDescent="0.2">
      <c r="A68" s="401" t="s">
        <v>247</v>
      </c>
    </row>
    <row r="69" spans="1:1" x14ac:dyDescent="0.2">
      <c r="A69" s="401" t="s">
        <v>248</v>
      </c>
    </row>
    <row r="70" spans="1:1" x14ac:dyDescent="0.2">
      <c r="A70" s="401" t="s">
        <v>249</v>
      </c>
    </row>
    <row r="71" spans="1:1" x14ac:dyDescent="0.2">
      <c r="A71" s="401" t="s">
        <v>250</v>
      </c>
    </row>
    <row r="72" spans="1:1" x14ac:dyDescent="0.2">
      <c r="A72" s="401" t="s">
        <v>251</v>
      </c>
    </row>
    <row r="73" spans="1:1" x14ac:dyDescent="0.2">
      <c r="A73" s="401" t="s">
        <v>252</v>
      </c>
    </row>
    <row r="74" spans="1:1" x14ac:dyDescent="0.2">
      <c r="A74" s="401" t="s">
        <v>385</v>
      </c>
    </row>
    <row r="75" spans="1:1" x14ac:dyDescent="0.2">
      <c r="A75" s="401" t="s">
        <v>253</v>
      </c>
    </row>
    <row r="76" spans="1:1" x14ac:dyDescent="0.2">
      <c r="A76" s="401" t="s">
        <v>254</v>
      </c>
    </row>
    <row r="77" spans="1:1" x14ac:dyDescent="0.2">
      <c r="A77" s="401" t="s">
        <v>255</v>
      </c>
    </row>
    <row r="78" spans="1:1" x14ac:dyDescent="0.2">
      <c r="A78" s="401" t="s">
        <v>256</v>
      </c>
    </row>
    <row r="79" spans="1:1" x14ac:dyDescent="0.2">
      <c r="A79" s="401" t="s">
        <v>380</v>
      </c>
    </row>
    <row r="80" spans="1:1" x14ac:dyDescent="0.2">
      <c r="A80" s="401" t="s">
        <v>257</v>
      </c>
    </row>
    <row r="81" spans="1:1" x14ac:dyDescent="0.2">
      <c r="A81" s="401" t="s">
        <v>258</v>
      </c>
    </row>
    <row r="82" spans="1:1" x14ac:dyDescent="0.2">
      <c r="A82" s="401" t="s">
        <v>259</v>
      </c>
    </row>
    <row r="83" spans="1:1" x14ac:dyDescent="0.2">
      <c r="A83" s="401" t="s">
        <v>260</v>
      </c>
    </row>
    <row r="84" spans="1:1" x14ac:dyDescent="0.2">
      <c r="A84" s="401" t="s">
        <v>261</v>
      </c>
    </row>
    <row r="85" spans="1:1" x14ac:dyDescent="0.2">
      <c r="A85" s="401" t="s">
        <v>262</v>
      </c>
    </row>
    <row r="86" spans="1:1" x14ac:dyDescent="0.2">
      <c r="A86" s="401" t="s">
        <v>263</v>
      </c>
    </row>
    <row r="87" spans="1:1" x14ac:dyDescent="0.2">
      <c r="A87" s="401" t="s">
        <v>264</v>
      </c>
    </row>
    <row r="88" spans="1:1" x14ac:dyDescent="0.2">
      <c r="A88" s="401" t="s">
        <v>381</v>
      </c>
    </row>
    <row r="89" spans="1:1" x14ac:dyDescent="0.2">
      <c r="A89" s="401" t="s">
        <v>265</v>
      </c>
    </row>
    <row r="90" spans="1:1" x14ac:dyDescent="0.2">
      <c r="A90" s="401" t="s">
        <v>266</v>
      </c>
    </row>
    <row r="91" spans="1:1" x14ac:dyDescent="0.2">
      <c r="A91" s="401" t="s">
        <v>267</v>
      </c>
    </row>
    <row r="92" spans="1:1" x14ac:dyDescent="0.2">
      <c r="A92" s="401" t="s">
        <v>268</v>
      </c>
    </row>
    <row r="93" spans="1:1" x14ac:dyDescent="0.2">
      <c r="A93" s="401" t="s">
        <v>269</v>
      </c>
    </row>
    <row r="94" spans="1:1" x14ac:dyDescent="0.2">
      <c r="A94" s="401" t="s">
        <v>270</v>
      </c>
    </row>
    <row r="95" spans="1:1" x14ac:dyDescent="0.2">
      <c r="A95" s="401" t="s">
        <v>382</v>
      </c>
    </row>
    <row r="96" spans="1:1" x14ac:dyDescent="0.2">
      <c r="A96" s="401" t="s">
        <v>271</v>
      </c>
    </row>
    <row r="97" spans="1:1" x14ac:dyDescent="0.2">
      <c r="A97" s="401" t="s">
        <v>272</v>
      </c>
    </row>
    <row r="98" spans="1:1" x14ac:dyDescent="0.2">
      <c r="A98" s="401" t="s">
        <v>273</v>
      </c>
    </row>
    <row r="99" spans="1:1" x14ac:dyDescent="0.2">
      <c r="A99" s="401" t="s">
        <v>274</v>
      </c>
    </row>
    <row r="100" spans="1:1" x14ac:dyDescent="0.2">
      <c r="A100" s="401" t="s">
        <v>275</v>
      </c>
    </row>
    <row r="101" spans="1:1" x14ac:dyDescent="0.2">
      <c r="A101" s="401" t="s">
        <v>276</v>
      </c>
    </row>
    <row r="102" spans="1:1" x14ac:dyDescent="0.2">
      <c r="A102" s="401" t="s">
        <v>277</v>
      </c>
    </row>
    <row r="103" spans="1:1" x14ac:dyDescent="0.2">
      <c r="A103" s="401" t="s">
        <v>278</v>
      </c>
    </row>
    <row r="104" spans="1:1" x14ac:dyDescent="0.2">
      <c r="A104" s="401" t="s">
        <v>386</v>
      </c>
    </row>
    <row r="105" spans="1:1" x14ac:dyDescent="0.2">
      <c r="A105" s="401" t="s">
        <v>279</v>
      </c>
    </row>
    <row r="106" spans="1:1" x14ac:dyDescent="0.2">
      <c r="A106" s="401" t="s">
        <v>383</v>
      </c>
    </row>
    <row r="107" spans="1:1" x14ac:dyDescent="0.2">
      <c r="A107" s="401" t="s">
        <v>280</v>
      </c>
    </row>
    <row r="108" spans="1:1" x14ac:dyDescent="0.2">
      <c r="A108" s="401" t="s">
        <v>281</v>
      </c>
    </row>
    <row r="109" spans="1:1" x14ac:dyDescent="0.2">
      <c r="A109" s="401" t="s">
        <v>282</v>
      </c>
    </row>
    <row r="110" spans="1:1" x14ac:dyDescent="0.2">
      <c r="A110" s="401" t="s">
        <v>283</v>
      </c>
    </row>
    <row r="111" spans="1:1" x14ac:dyDescent="0.2">
      <c r="A111" s="401" t="s">
        <v>284</v>
      </c>
    </row>
    <row r="112" spans="1:1" x14ac:dyDescent="0.2">
      <c r="A112" s="401" t="s">
        <v>285</v>
      </c>
    </row>
    <row r="113" spans="1:1" x14ac:dyDescent="0.2">
      <c r="A113" s="401" t="s">
        <v>286</v>
      </c>
    </row>
    <row r="114" spans="1:1" x14ac:dyDescent="0.2">
      <c r="A114" s="401" t="s">
        <v>287</v>
      </c>
    </row>
    <row r="115" spans="1:1" x14ac:dyDescent="0.2">
      <c r="A115" s="401" t="s">
        <v>288</v>
      </c>
    </row>
    <row r="116" spans="1:1" x14ac:dyDescent="0.2">
      <c r="A116" s="401" t="s">
        <v>289</v>
      </c>
    </row>
    <row r="117" spans="1:1" x14ac:dyDescent="0.2">
      <c r="A117" s="401" t="s">
        <v>290</v>
      </c>
    </row>
    <row r="118" spans="1:1" x14ac:dyDescent="0.2">
      <c r="A118" s="401" t="s">
        <v>291</v>
      </c>
    </row>
    <row r="119" spans="1:1" x14ac:dyDescent="0.2">
      <c r="A119" s="401" t="s">
        <v>292</v>
      </c>
    </row>
    <row r="120" spans="1:1" x14ac:dyDescent="0.2">
      <c r="A120" s="401" t="s">
        <v>293</v>
      </c>
    </row>
    <row r="121" spans="1:1" x14ac:dyDescent="0.2">
      <c r="A121" s="401" t="s">
        <v>294</v>
      </c>
    </row>
    <row r="122" spans="1:1" x14ac:dyDescent="0.2">
      <c r="A122" s="401" t="s">
        <v>295</v>
      </c>
    </row>
    <row r="123" spans="1:1" x14ac:dyDescent="0.2">
      <c r="A123" s="401" t="s">
        <v>296</v>
      </c>
    </row>
    <row r="124" spans="1:1" x14ac:dyDescent="0.2">
      <c r="A124" s="401" t="s">
        <v>297</v>
      </c>
    </row>
    <row r="125" spans="1:1" x14ac:dyDescent="0.2">
      <c r="A125" s="401" t="s">
        <v>298</v>
      </c>
    </row>
    <row r="126" spans="1:1" x14ac:dyDescent="0.2">
      <c r="A126" s="401" t="s">
        <v>299</v>
      </c>
    </row>
    <row r="127" spans="1:1" x14ac:dyDescent="0.2">
      <c r="A127" s="401" t="s">
        <v>300</v>
      </c>
    </row>
    <row r="128" spans="1:1" x14ac:dyDescent="0.2">
      <c r="A128" s="401" t="s">
        <v>301</v>
      </c>
    </row>
    <row r="129" spans="1:1" x14ac:dyDescent="0.2">
      <c r="A129" s="401" t="s">
        <v>302</v>
      </c>
    </row>
    <row r="130" spans="1:1" x14ac:dyDescent="0.2">
      <c r="A130" s="401" t="s">
        <v>303</v>
      </c>
    </row>
    <row r="131" spans="1:1" x14ac:dyDescent="0.2">
      <c r="A131" s="401" t="s">
        <v>304</v>
      </c>
    </row>
    <row r="132" spans="1:1" x14ac:dyDescent="0.2">
      <c r="A132" s="401" t="s">
        <v>305</v>
      </c>
    </row>
    <row r="133" spans="1:1" x14ac:dyDescent="0.2">
      <c r="A133" s="401" t="s">
        <v>306</v>
      </c>
    </row>
    <row r="134" spans="1:1" x14ac:dyDescent="0.2">
      <c r="A134" s="401" t="s">
        <v>307</v>
      </c>
    </row>
    <row r="135" spans="1:1" x14ac:dyDescent="0.2">
      <c r="A135" s="401" t="s">
        <v>308</v>
      </c>
    </row>
    <row r="136" spans="1:1" x14ac:dyDescent="0.2">
      <c r="A136" s="401" t="s">
        <v>309</v>
      </c>
    </row>
    <row r="137" spans="1:1" x14ac:dyDescent="0.2">
      <c r="A137" s="401" t="s">
        <v>310</v>
      </c>
    </row>
    <row r="138" spans="1:1" x14ac:dyDescent="0.2">
      <c r="A138" s="401" t="s">
        <v>311</v>
      </c>
    </row>
    <row r="139" spans="1:1" x14ac:dyDescent="0.2">
      <c r="A139" s="401" t="s">
        <v>387</v>
      </c>
    </row>
    <row r="140" spans="1:1" x14ac:dyDescent="0.2">
      <c r="A140" s="401" t="s">
        <v>312</v>
      </c>
    </row>
    <row r="141" spans="1:1" x14ac:dyDescent="0.2">
      <c r="A141" s="401" t="s">
        <v>313</v>
      </c>
    </row>
    <row r="142" spans="1:1" x14ac:dyDescent="0.2">
      <c r="A142" s="401" t="s">
        <v>314</v>
      </c>
    </row>
    <row r="143" spans="1:1" x14ac:dyDescent="0.2">
      <c r="A143" s="401" t="s">
        <v>315</v>
      </c>
    </row>
    <row r="144" spans="1:1" x14ac:dyDescent="0.2">
      <c r="A144" s="401" t="s">
        <v>316</v>
      </c>
    </row>
    <row r="145" spans="1:1" x14ac:dyDescent="0.2">
      <c r="A145" s="401" t="s">
        <v>317</v>
      </c>
    </row>
    <row r="146" spans="1:1" x14ac:dyDescent="0.2">
      <c r="A146" s="401" t="s">
        <v>318</v>
      </c>
    </row>
    <row r="147" spans="1:1" x14ac:dyDescent="0.2">
      <c r="A147" s="401" t="s">
        <v>319</v>
      </c>
    </row>
    <row r="148" spans="1:1" x14ac:dyDescent="0.2">
      <c r="A148" s="401" t="s">
        <v>320</v>
      </c>
    </row>
    <row r="149" spans="1:1" x14ac:dyDescent="0.2">
      <c r="A149" s="401" t="s">
        <v>321</v>
      </c>
    </row>
    <row r="150" spans="1:1" x14ac:dyDescent="0.2">
      <c r="A150" s="401" t="s">
        <v>322</v>
      </c>
    </row>
    <row r="151" spans="1:1" x14ac:dyDescent="0.2">
      <c r="A151" s="401" t="s">
        <v>323</v>
      </c>
    </row>
    <row r="152" spans="1:1" x14ac:dyDescent="0.2">
      <c r="A152" s="401" t="s">
        <v>324</v>
      </c>
    </row>
    <row r="153" spans="1:1" x14ac:dyDescent="0.2">
      <c r="A153" s="401" t="s">
        <v>325</v>
      </c>
    </row>
    <row r="154" spans="1:1" x14ac:dyDescent="0.2">
      <c r="A154" s="401" t="s">
        <v>326</v>
      </c>
    </row>
    <row r="155" spans="1:1" x14ac:dyDescent="0.2">
      <c r="A155" s="401" t="s">
        <v>327</v>
      </c>
    </row>
    <row r="156" spans="1:1" x14ac:dyDescent="0.2">
      <c r="A156" s="401" t="s">
        <v>328</v>
      </c>
    </row>
    <row r="157" spans="1:1" x14ac:dyDescent="0.2">
      <c r="A157" s="401" t="s">
        <v>329</v>
      </c>
    </row>
    <row r="158" spans="1:1" x14ac:dyDescent="0.2">
      <c r="A158" s="401" t="s">
        <v>330</v>
      </c>
    </row>
    <row r="159" spans="1:1" x14ac:dyDescent="0.2">
      <c r="A159" s="401" t="s">
        <v>331</v>
      </c>
    </row>
    <row r="160" spans="1:1" x14ac:dyDescent="0.2">
      <c r="A160" s="401" t="s">
        <v>332</v>
      </c>
    </row>
    <row r="161" spans="1:1" x14ac:dyDescent="0.2">
      <c r="A161" s="401" t="s">
        <v>388</v>
      </c>
    </row>
    <row r="162" spans="1:1" x14ac:dyDescent="0.2">
      <c r="A162" s="401" t="s">
        <v>333</v>
      </c>
    </row>
    <row r="163" spans="1:1" x14ac:dyDescent="0.2">
      <c r="A163" s="401" t="s">
        <v>334</v>
      </c>
    </row>
    <row r="164" spans="1:1" x14ac:dyDescent="0.2">
      <c r="A164" s="401" t="s">
        <v>335</v>
      </c>
    </row>
    <row r="165" spans="1:1" x14ac:dyDescent="0.2">
      <c r="A165" s="401" t="s">
        <v>336</v>
      </c>
    </row>
    <row r="166" spans="1:1" x14ac:dyDescent="0.2">
      <c r="A166" s="401" t="s">
        <v>337</v>
      </c>
    </row>
    <row r="167" spans="1:1" x14ac:dyDescent="0.2">
      <c r="A167" s="401" t="s">
        <v>338</v>
      </c>
    </row>
    <row r="168" spans="1:1" x14ac:dyDescent="0.2">
      <c r="A168" s="401" t="s">
        <v>340</v>
      </c>
    </row>
    <row r="169" spans="1:1" x14ac:dyDescent="0.2">
      <c r="A169" s="401" t="s">
        <v>341</v>
      </c>
    </row>
    <row r="170" spans="1:1" x14ac:dyDescent="0.2">
      <c r="A170" s="401" t="s">
        <v>342</v>
      </c>
    </row>
    <row r="171" spans="1:1" x14ac:dyDescent="0.2">
      <c r="A171" s="401" t="s">
        <v>343</v>
      </c>
    </row>
    <row r="172" spans="1:1" x14ac:dyDescent="0.2">
      <c r="A172" s="401" t="s">
        <v>344</v>
      </c>
    </row>
    <row r="173" spans="1:1" x14ac:dyDescent="0.2">
      <c r="A173" s="401" t="s">
        <v>345</v>
      </c>
    </row>
    <row r="174" spans="1:1" x14ac:dyDescent="0.2">
      <c r="A174" s="401" t="s">
        <v>346</v>
      </c>
    </row>
    <row r="175" spans="1:1" x14ac:dyDescent="0.2">
      <c r="A175" s="401" t="s">
        <v>347</v>
      </c>
    </row>
    <row r="176" spans="1:1" x14ac:dyDescent="0.2">
      <c r="A176" s="401" t="s">
        <v>348</v>
      </c>
    </row>
    <row r="177" spans="1:1" x14ac:dyDescent="0.2">
      <c r="A177" s="401" t="s">
        <v>389</v>
      </c>
    </row>
    <row r="178" spans="1:1" x14ac:dyDescent="0.2">
      <c r="A178" s="401" t="s">
        <v>217</v>
      </c>
    </row>
    <row r="179" spans="1:1" x14ac:dyDescent="0.2">
      <c r="A179" s="401" t="s">
        <v>349</v>
      </c>
    </row>
    <row r="180" spans="1:1" x14ac:dyDescent="0.2">
      <c r="A180" s="401" t="s">
        <v>390</v>
      </c>
    </row>
    <row r="181" spans="1:1" x14ac:dyDescent="0.2">
      <c r="A181" s="401" t="s">
        <v>350</v>
      </c>
    </row>
    <row r="182" spans="1:1" x14ac:dyDescent="0.2">
      <c r="A182" s="401" t="s">
        <v>351</v>
      </c>
    </row>
    <row r="183" spans="1:1" x14ac:dyDescent="0.2">
      <c r="A183" s="401" t="s">
        <v>391</v>
      </c>
    </row>
    <row r="184" spans="1:1" x14ac:dyDescent="0.2">
      <c r="A184" s="401" t="s">
        <v>392</v>
      </c>
    </row>
    <row r="185" spans="1:1" x14ac:dyDescent="0.2">
      <c r="A185" s="401" t="s">
        <v>352</v>
      </c>
    </row>
    <row r="186" spans="1:1" x14ac:dyDescent="0.2">
      <c r="A186" s="401" t="s">
        <v>393</v>
      </c>
    </row>
    <row r="187" spans="1:1" x14ac:dyDescent="0.2">
      <c r="A187" s="401" t="s">
        <v>353</v>
      </c>
    </row>
    <row r="188" spans="1:1" x14ac:dyDescent="0.2">
      <c r="A188" s="401" t="s">
        <v>354</v>
      </c>
    </row>
    <row r="189" spans="1:1" x14ac:dyDescent="0.2">
      <c r="A189" s="401" t="s">
        <v>355</v>
      </c>
    </row>
    <row r="190" spans="1:1" x14ac:dyDescent="0.2">
      <c r="A190" s="401" t="s">
        <v>356</v>
      </c>
    </row>
    <row r="191" spans="1:1" x14ac:dyDescent="0.2">
      <c r="A191" s="401" t="s">
        <v>357</v>
      </c>
    </row>
    <row r="192" spans="1:1" x14ac:dyDescent="0.2">
      <c r="A192" s="401" t="s">
        <v>358</v>
      </c>
    </row>
    <row r="193" spans="1:1" x14ac:dyDescent="0.2">
      <c r="A193" s="401" t="s">
        <v>359</v>
      </c>
    </row>
    <row r="194" spans="1:1" x14ac:dyDescent="0.2">
      <c r="A194" s="401" t="s">
        <v>360</v>
      </c>
    </row>
    <row r="195" spans="1:1" x14ac:dyDescent="0.2">
      <c r="A195" s="401" t="s">
        <v>361</v>
      </c>
    </row>
    <row r="196" spans="1:1" x14ac:dyDescent="0.2">
      <c r="A196" s="401" t="s">
        <v>362</v>
      </c>
    </row>
    <row r="197" spans="1:1" x14ac:dyDescent="0.2">
      <c r="A197" s="401" t="s">
        <v>363</v>
      </c>
    </row>
    <row r="198" spans="1:1" x14ac:dyDescent="0.2">
      <c r="A198" s="401" t="s">
        <v>364</v>
      </c>
    </row>
    <row r="199" spans="1:1" x14ac:dyDescent="0.2">
      <c r="A199" s="401" t="s">
        <v>365</v>
      </c>
    </row>
    <row r="200" spans="1:1" x14ac:dyDescent="0.2">
      <c r="A200" s="401" t="s">
        <v>366</v>
      </c>
    </row>
    <row r="201" spans="1:1" x14ac:dyDescent="0.2">
      <c r="A201" s="401" t="s">
        <v>367</v>
      </c>
    </row>
    <row r="202" spans="1:1" x14ac:dyDescent="0.2">
      <c r="A202" s="401" t="s">
        <v>368</v>
      </c>
    </row>
    <row r="203" spans="1:1" x14ac:dyDescent="0.2">
      <c r="A203" s="401" t="s">
        <v>369</v>
      </c>
    </row>
    <row r="204" spans="1:1" x14ac:dyDescent="0.2">
      <c r="A204" s="401" t="s">
        <v>370</v>
      </c>
    </row>
    <row r="205" spans="1:1" ht="12.75" thickBot="1" x14ac:dyDescent="0.25">
      <c r="A205" s="415" t="s">
        <v>371</v>
      </c>
    </row>
    <row r="206" spans="1:1" ht="12.75" thickTop="1" x14ac:dyDescent="0.2"/>
  </sheetData>
  <mergeCells count="2">
    <mergeCell ref="C20:E20"/>
    <mergeCell ref="C26:D26"/>
  </mergeCells>
  <conditionalFormatting sqref="G22:G26">
    <cfRule type="cellIs" dxfId="0" priority="1" stopIfTrue="1" operator="equal">
      <formula>"ERROR"</formula>
    </cfRule>
  </conditionalFormatting>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J88"/>
  <sheetViews>
    <sheetView topLeftCell="A22" zoomScale="90" zoomScaleNormal="90" workbookViewId="0">
      <selection activeCell="C27" sqref="C27"/>
    </sheetView>
  </sheetViews>
  <sheetFormatPr defaultColWidth="0" defaultRowHeight="12.75" x14ac:dyDescent="0.2"/>
  <cols>
    <col min="1" max="1" width="8.7109375" style="47" customWidth="1"/>
    <col min="2" max="2" width="33.140625" style="50" bestFit="1" customWidth="1"/>
    <col min="3" max="3" width="28.7109375" style="50" customWidth="1"/>
    <col min="4" max="4" width="15.5703125" style="47" customWidth="1"/>
    <col min="5" max="5" width="14.42578125" style="47" customWidth="1"/>
    <col min="6" max="6" width="16.28515625" style="47" customWidth="1"/>
    <col min="7" max="7" width="17.140625" style="47" customWidth="1"/>
    <col min="8" max="8" width="1.5703125" style="47" customWidth="1"/>
    <col min="9" max="9" width="23.140625" style="47" bestFit="1" customWidth="1"/>
    <col min="10" max="10" width="1.28515625" style="47" customWidth="1"/>
    <col min="11" max="16384" width="9.140625" style="15" hidden="1"/>
  </cols>
  <sheetData>
    <row r="1" spans="1:10" s="44" customFormat="1" ht="15.75" x14ac:dyDescent="0.25">
      <c r="A1" s="9"/>
      <c r="B1" s="40"/>
      <c r="C1" s="40"/>
      <c r="D1" s="40"/>
      <c r="E1" s="40"/>
      <c r="F1" s="40"/>
      <c r="G1" s="40"/>
      <c r="H1" s="9"/>
      <c r="I1" s="9"/>
      <c r="J1" s="9"/>
    </row>
    <row r="2" spans="1:10" s="44" customFormat="1" ht="16.5" x14ac:dyDescent="0.3">
      <c r="A2" s="1"/>
      <c r="B2" s="1"/>
      <c r="C2" s="1"/>
      <c r="D2" s="2"/>
      <c r="E2" s="2"/>
      <c r="F2" s="2"/>
      <c r="G2" s="2"/>
      <c r="H2" s="2"/>
      <c r="I2" s="2"/>
      <c r="J2" s="2"/>
    </row>
    <row r="3" spans="1:10" s="44" customFormat="1" ht="22.5" customHeight="1" x14ac:dyDescent="0.3">
      <c r="A3" s="1"/>
      <c r="B3" s="1"/>
      <c r="C3" s="1"/>
      <c r="D3" s="3"/>
      <c r="E3" s="3"/>
      <c r="F3" s="2"/>
      <c r="G3" s="2"/>
      <c r="H3" s="2"/>
      <c r="I3" s="2"/>
      <c r="J3" s="2"/>
    </row>
    <row r="4" spans="1:10" s="44" customFormat="1" ht="68.25" customHeight="1" x14ac:dyDescent="0.3">
      <c r="A4" s="1"/>
      <c r="B4" s="1"/>
      <c r="C4" s="534" t="s">
        <v>377</v>
      </c>
      <c r="D4" s="535"/>
      <c r="E4" s="535"/>
      <c r="F4" s="535"/>
      <c r="G4" s="535"/>
      <c r="H4" s="535"/>
      <c r="I4" s="536"/>
      <c r="J4" s="2"/>
    </row>
    <row r="5" spans="1:10" s="44" customFormat="1" ht="10.5" customHeight="1" thickBot="1" x14ac:dyDescent="0.35">
      <c r="A5" s="4"/>
      <c r="B5" s="4"/>
      <c r="C5" s="4"/>
      <c r="D5" s="2"/>
      <c r="E5" s="2"/>
      <c r="F5" s="2"/>
      <c r="G5" s="2"/>
      <c r="H5" s="2"/>
      <c r="I5" s="2"/>
      <c r="J5" s="2"/>
    </row>
    <row r="6" spans="1:10" s="44" customFormat="1" ht="17.25" x14ac:dyDescent="0.3">
      <c r="A6" s="537" t="s">
        <v>66</v>
      </c>
      <c r="B6" s="538"/>
      <c r="C6" s="538"/>
      <c r="D6" s="538"/>
      <c r="E6" s="538"/>
      <c r="F6" s="538"/>
      <c r="G6" s="538"/>
      <c r="H6" s="538"/>
      <c r="I6" s="539"/>
      <c r="J6" s="19"/>
    </row>
    <row r="7" spans="1:10" s="44" customFormat="1" ht="18" x14ac:dyDescent="0.3">
      <c r="A7" s="540" t="s">
        <v>397</v>
      </c>
      <c r="B7" s="541"/>
      <c r="C7" s="541"/>
      <c r="D7" s="541"/>
      <c r="E7" s="541"/>
      <c r="F7" s="541"/>
      <c r="G7" s="541"/>
      <c r="H7" s="541"/>
      <c r="I7" s="542"/>
      <c r="J7" s="19"/>
    </row>
    <row r="8" spans="1:10" s="44" customFormat="1" ht="18.75" thickBot="1" x14ac:dyDescent="0.35">
      <c r="A8" s="543" t="s">
        <v>376</v>
      </c>
      <c r="B8" s="544"/>
      <c r="C8" s="544"/>
      <c r="D8" s="544"/>
      <c r="E8" s="544"/>
      <c r="F8" s="544"/>
      <c r="G8" s="544"/>
      <c r="H8" s="544"/>
      <c r="I8" s="545"/>
      <c r="J8" s="19"/>
    </row>
    <row r="9" spans="1:10" s="44" customFormat="1" ht="16.5" x14ac:dyDescent="0.3">
      <c r="A9" s="4"/>
      <c r="B9" s="4"/>
      <c r="C9" s="4"/>
      <c r="D9" s="19"/>
      <c r="E9" s="19"/>
      <c r="F9" s="19"/>
      <c r="G9" s="19"/>
      <c r="H9" s="19"/>
      <c r="I9" s="19"/>
      <c r="J9" s="19"/>
    </row>
    <row r="10" spans="1:10" s="44" customFormat="1" ht="19.5" customHeight="1" x14ac:dyDescent="0.3">
      <c r="A10" s="549" t="s">
        <v>82</v>
      </c>
      <c r="B10" s="549"/>
      <c r="C10" s="549"/>
      <c r="D10" s="553" t="s">
        <v>83</v>
      </c>
      <c r="E10" s="553"/>
      <c r="F10" s="553"/>
      <c r="G10" s="554" t="s">
        <v>75</v>
      </c>
      <c r="H10" s="41"/>
      <c r="I10" s="556">
        <f>IF(ISBLANK(D11),0,VLOOKUP(D11,Activities,2,FALSE))</f>
        <v>300000</v>
      </c>
      <c r="J10" s="19"/>
    </row>
    <row r="11" spans="1:10" s="44" customFormat="1" ht="30" customHeight="1" x14ac:dyDescent="0.3">
      <c r="A11" s="549"/>
      <c r="B11" s="549"/>
      <c r="C11" s="549"/>
      <c r="D11" s="550" t="s">
        <v>79</v>
      </c>
      <c r="E11" s="551"/>
      <c r="F11" s="552"/>
      <c r="G11" s="555"/>
      <c r="H11" s="19"/>
      <c r="I11" s="556"/>
      <c r="J11" s="19"/>
    </row>
    <row r="12" spans="1:10" s="452" customFormat="1" ht="36.75" customHeight="1" x14ac:dyDescent="0.2">
      <c r="A12" s="513" t="s">
        <v>398</v>
      </c>
      <c r="B12" s="514"/>
      <c r="C12" s="515"/>
      <c r="D12" s="571"/>
      <c r="E12" s="572"/>
      <c r="F12" s="572"/>
      <c r="G12" s="572"/>
      <c r="H12" s="572"/>
      <c r="I12" s="573"/>
      <c r="J12" s="451"/>
    </row>
    <row r="13" spans="1:10" s="454" customFormat="1" ht="17.25" x14ac:dyDescent="0.3">
      <c r="A13" s="512" t="s">
        <v>73</v>
      </c>
      <c r="B13" s="512"/>
      <c r="C13" s="512"/>
      <c r="D13" s="516"/>
      <c r="E13" s="516"/>
      <c r="F13" s="516"/>
      <c r="G13" s="516"/>
      <c r="H13" s="516"/>
      <c r="I13" s="516"/>
      <c r="J13" s="453"/>
    </row>
    <row r="14" spans="1:10" s="454" customFormat="1" ht="17.25" x14ac:dyDescent="0.3">
      <c r="A14" s="512" t="s">
        <v>68</v>
      </c>
      <c r="B14" s="512"/>
      <c r="C14" s="512"/>
      <c r="D14" s="516"/>
      <c r="E14" s="516"/>
      <c r="F14" s="516"/>
      <c r="G14" s="516"/>
      <c r="H14" s="516"/>
      <c r="I14" s="516"/>
      <c r="J14" s="453"/>
    </row>
    <row r="15" spans="1:10" s="454" customFormat="1" ht="17.25" x14ac:dyDescent="0.3">
      <c r="A15" s="559" t="s">
        <v>69</v>
      </c>
      <c r="B15" s="559"/>
      <c r="C15" s="559"/>
      <c r="D15" s="567"/>
      <c r="E15" s="567"/>
      <c r="F15" s="567"/>
      <c r="G15" s="567"/>
      <c r="H15" s="567"/>
      <c r="I15" s="567"/>
      <c r="J15" s="453"/>
    </row>
    <row r="16" spans="1:10" s="44" customFormat="1" ht="17.25" thickBot="1" x14ac:dyDescent="0.35">
      <c r="A16" s="39"/>
      <c r="B16" s="39"/>
      <c r="C16" s="39"/>
      <c r="D16" s="43"/>
      <c r="E16" s="43"/>
      <c r="F16" s="43"/>
      <c r="G16" s="43"/>
      <c r="H16" s="43"/>
      <c r="I16" s="43"/>
      <c r="J16" s="19"/>
    </row>
    <row r="17" spans="1:10" s="44" customFormat="1" ht="29.25" customHeight="1" thickBot="1" x14ac:dyDescent="0.3">
      <c r="A17" s="45"/>
      <c r="B17" s="5"/>
      <c r="C17" s="574" t="s">
        <v>123</v>
      </c>
      <c r="D17" s="73"/>
      <c r="E17" s="546" t="s">
        <v>103</v>
      </c>
      <c r="F17" s="547"/>
      <c r="G17" s="548"/>
      <c r="H17" s="47"/>
      <c r="I17" s="14"/>
      <c r="J17" s="5"/>
    </row>
    <row r="18" spans="1:10" s="44" customFormat="1" ht="48" customHeight="1" thickBot="1" x14ac:dyDescent="0.3">
      <c r="A18" s="45"/>
      <c r="B18" s="59" t="s">
        <v>102</v>
      </c>
      <c r="C18" s="575"/>
      <c r="D18" s="73"/>
      <c r="E18" s="576" t="s">
        <v>108</v>
      </c>
      <c r="F18" s="577"/>
      <c r="G18" s="578"/>
      <c r="H18" s="14"/>
      <c r="I18" s="74"/>
      <c r="J18" s="5"/>
    </row>
    <row r="19" spans="1:10" s="44" customFormat="1" ht="24.95" customHeight="1" x14ac:dyDescent="0.2">
      <c r="A19" s="561" t="s">
        <v>57</v>
      </c>
      <c r="B19" s="53" t="s">
        <v>59</v>
      </c>
      <c r="C19" s="83"/>
      <c r="D19" s="73"/>
      <c r="E19" s="80"/>
      <c r="F19" s="354">
        <f>'Expenditure &amp; Revenue'!D35</f>
        <v>0</v>
      </c>
      <c r="G19" s="355"/>
      <c r="H19" s="566"/>
      <c r="I19" s="566"/>
      <c r="J19" s="5"/>
    </row>
    <row r="20" spans="1:10" s="44" customFormat="1" ht="24.95" customHeight="1" x14ac:dyDescent="0.2">
      <c r="A20" s="562"/>
      <c r="B20" s="54" t="s">
        <v>60</v>
      </c>
      <c r="C20" s="84"/>
      <c r="D20" s="73"/>
      <c r="E20" s="81"/>
      <c r="F20" s="356">
        <f>'Expenditure &amp; Revenue'!E35</f>
        <v>0</v>
      </c>
      <c r="G20" s="357"/>
      <c r="H20" s="566"/>
      <c r="I20" s="566"/>
      <c r="J20" s="5"/>
    </row>
    <row r="21" spans="1:10" s="44" customFormat="1" ht="24.95" customHeight="1" x14ac:dyDescent="0.2">
      <c r="A21" s="562"/>
      <c r="B21" s="54" t="s">
        <v>99</v>
      </c>
      <c r="C21" s="84"/>
      <c r="D21" s="73"/>
      <c r="E21" s="81"/>
      <c r="F21" s="356">
        <f>'Expenditure &amp; Revenue'!F35</f>
        <v>0</v>
      </c>
      <c r="G21" s="358" t="str">
        <f>IFERROR(F21/F25,"")</f>
        <v/>
      </c>
      <c r="H21" s="566"/>
      <c r="I21" s="566"/>
      <c r="J21" s="5"/>
    </row>
    <row r="22" spans="1:10" s="44" customFormat="1" ht="24.95" customHeight="1" x14ac:dyDescent="0.2">
      <c r="A22" s="562"/>
      <c r="B22" s="54" t="s">
        <v>100</v>
      </c>
      <c r="C22" s="84"/>
      <c r="D22" s="73"/>
      <c r="E22" s="81"/>
      <c r="F22" s="356">
        <f>'Expenditure &amp; Revenue'!G35</f>
        <v>0</v>
      </c>
      <c r="G22" s="358" t="str">
        <f>IFERROR(F22/F25,"")</f>
        <v/>
      </c>
      <c r="H22" s="566"/>
      <c r="I22" s="566"/>
      <c r="J22" s="5"/>
    </row>
    <row r="23" spans="1:10" ht="24.95" customHeight="1" x14ac:dyDescent="0.2">
      <c r="A23" s="562"/>
      <c r="B23" s="54" t="s">
        <v>76</v>
      </c>
      <c r="C23" s="84"/>
      <c r="D23" s="73"/>
      <c r="E23" s="55"/>
      <c r="F23" s="356">
        <f>'Expenditure &amp; Revenue'!H35</f>
        <v>0</v>
      </c>
      <c r="G23" s="359"/>
      <c r="H23" s="566"/>
      <c r="I23" s="566"/>
      <c r="J23" s="5"/>
    </row>
    <row r="24" spans="1:10" ht="24.95" customHeight="1" x14ac:dyDescent="0.2">
      <c r="A24" s="562"/>
      <c r="B24" s="76" t="s">
        <v>77</v>
      </c>
      <c r="C24" s="85"/>
      <c r="D24" s="73"/>
      <c r="E24" s="55"/>
      <c r="F24" s="360">
        <f>'Expenditure &amp; Revenue'!I35</f>
        <v>0</v>
      </c>
      <c r="G24" s="359"/>
      <c r="H24" s="566"/>
      <c r="I24" s="566"/>
      <c r="J24" s="5"/>
    </row>
    <row r="25" spans="1:10" ht="32.25" customHeight="1" thickBot="1" x14ac:dyDescent="0.25">
      <c r="A25" s="562"/>
      <c r="B25" s="75" t="s">
        <v>61</v>
      </c>
      <c r="C25" s="361">
        <f>SUM(C19:C24)</f>
        <v>0</v>
      </c>
      <c r="D25" s="73"/>
      <c r="E25" s="55"/>
      <c r="F25" s="362">
        <f>SUM(F19:F24)</f>
        <v>0</v>
      </c>
      <c r="G25" s="363"/>
      <c r="H25" s="560"/>
      <c r="I25" s="560"/>
      <c r="J25" s="5"/>
    </row>
    <row r="26" spans="1:10" ht="32.25" customHeight="1" thickBot="1" x14ac:dyDescent="0.25">
      <c r="A26" s="562"/>
      <c r="B26" s="48" t="s">
        <v>62</v>
      </c>
      <c r="C26" s="86"/>
      <c r="D26" s="73"/>
      <c r="E26" s="55"/>
      <c r="F26" s="364">
        <f>'Expenditure &amp; Revenue'!L35</f>
        <v>0</v>
      </c>
      <c r="G26" s="358" t="str">
        <f>IFERROR(F26/F25,"")</f>
        <v/>
      </c>
      <c r="H26" s="566"/>
      <c r="I26" s="566"/>
      <c r="J26" s="5"/>
    </row>
    <row r="27" spans="1:10" ht="32.1" customHeight="1" thickBot="1" x14ac:dyDescent="0.25">
      <c r="A27" s="563"/>
      <c r="B27" s="49" t="s">
        <v>71</v>
      </c>
      <c r="C27" s="365">
        <f>C25+C26</f>
        <v>0</v>
      </c>
      <c r="D27" s="73"/>
      <c r="E27" s="56"/>
      <c r="F27" s="366">
        <f>F25+F26</f>
        <v>0</v>
      </c>
      <c r="G27" s="367"/>
      <c r="H27" s="560"/>
      <c r="I27" s="560"/>
      <c r="J27" s="5"/>
    </row>
    <row r="28" spans="1:10" ht="29.25" customHeight="1" thickBot="1" x14ac:dyDescent="0.3">
      <c r="A28" s="45"/>
      <c r="B28" s="5"/>
      <c r="C28" s="5"/>
      <c r="D28" s="5"/>
      <c r="E28" s="5"/>
      <c r="F28" s="5"/>
      <c r="G28" s="5"/>
      <c r="H28" s="5"/>
      <c r="I28" s="5"/>
      <c r="J28" s="5"/>
    </row>
    <row r="29" spans="1:10" ht="30.75" customHeight="1" thickBot="1" x14ac:dyDescent="0.3">
      <c r="A29" s="564"/>
      <c r="B29" s="564"/>
      <c r="C29" s="564"/>
      <c r="D29" s="565"/>
      <c r="E29" s="568" t="s">
        <v>63</v>
      </c>
      <c r="F29" s="569"/>
      <c r="G29" s="77" t="s">
        <v>109</v>
      </c>
      <c r="H29" s="570"/>
      <c r="I29" s="570"/>
      <c r="J29" s="5"/>
    </row>
    <row r="30" spans="1:10" s="42" customFormat="1" ht="35.1" customHeight="1" thickBot="1" x14ac:dyDescent="0.25">
      <c r="A30" s="506" t="s">
        <v>58</v>
      </c>
      <c r="B30" s="46" t="s">
        <v>87</v>
      </c>
      <c r="C30" s="87"/>
      <c r="D30" s="70"/>
      <c r="E30" s="529">
        <f>'Expenditure &amp; Revenue'!O35</f>
        <v>0</v>
      </c>
      <c r="F30" s="530"/>
      <c r="G30" s="368">
        <f>IFERROR(E30/F27,0)</f>
        <v>0</v>
      </c>
      <c r="H30" s="525"/>
      <c r="I30" s="525"/>
      <c r="J30" s="5"/>
    </row>
    <row r="31" spans="1:10" ht="9.9499999999999993" customHeight="1" thickBot="1" x14ac:dyDescent="0.3">
      <c r="A31" s="507"/>
      <c r="B31" s="60"/>
      <c r="C31" s="61"/>
      <c r="D31" s="9"/>
      <c r="E31" s="62"/>
      <c r="F31" s="51"/>
      <c r="G31" s="78"/>
      <c r="H31" s="5"/>
      <c r="I31" s="5"/>
      <c r="J31" s="5"/>
    </row>
    <row r="32" spans="1:10" s="42" customFormat="1" ht="30" customHeight="1" thickBot="1" x14ac:dyDescent="0.25">
      <c r="A32" s="507"/>
      <c r="B32" s="46" t="s">
        <v>89</v>
      </c>
      <c r="C32" s="365">
        <f>C33+C35</f>
        <v>0</v>
      </c>
      <c r="D32" s="70"/>
      <c r="E32" s="529">
        <f>E33+E35</f>
        <v>0</v>
      </c>
      <c r="F32" s="530"/>
      <c r="G32" s="368">
        <f>IFERROR(E32/F27,0)</f>
        <v>0</v>
      </c>
      <c r="H32" s="5"/>
      <c r="I32" s="5"/>
      <c r="J32" s="5"/>
    </row>
    <row r="33" spans="1:10" ht="19.899999999999999" customHeight="1" thickBot="1" x14ac:dyDescent="0.3">
      <c r="A33" s="507"/>
      <c r="B33" s="57" t="s">
        <v>88</v>
      </c>
      <c r="C33" s="88"/>
      <c r="D33" s="72"/>
      <c r="E33" s="520">
        <f>'Expenditure &amp; Revenue'!Q35</f>
        <v>0</v>
      </c>
      <c r="F33" s="521"/>
      <c r="G33" s="67"/>
      <c r="H33" s="5"/>
      <c r="I33" s="5"/>
      <c r="J33" s="5"/>
    </row>
    <row r="34" spans="1:10" ht="5.0999999999999996" customHeight="1" thickBot="1" x14ac:dyDescent="0.3">
      <c r="A34" s="507"/>
      <c r="B34" s="64"/>
      <c r="C34" s="65"/>
      <c r="D34" s="71"/>
      <c r="E34" s="66"/>
      <c r="F34" s="66"/>
      <c r="G34" s="68"/>
      <c r="H34" s="5"/>
      <c r="I34" s="5"/>
      <c r="J34" s="5"/>
    </row>
    <row r="35" spans="1:10" ht="19.899999999999999" customHeight="1" thickBot="1" x14ac:dyDescent="0.3">
      <c r="A35" s="507"/>
      <c r="B35" s="58" t="s">
        <v>90</v>
      </c>
      <c r="C35" s="88"/>
      <c r="D35" s="72"/>
      <c r="E35" s="520">
        <f>'Expenditure &amp; Revenue'!R35</f>
        <v>0</v>
      </c>
      <c r="F35" s="521"/>
      <c r="G35" s="69"/>
      <c r="H35" s="5"/>
      <c r="I35" s="5"/>
      <c r="J35" s="5"/>
    </row>
    <row r="36" spans="1:10" ht="9.9499999999999993" customHeight="1" thickBot="1" x14ac:dyDescent="0.3">
      <c r="A36" s="507"/>
      <c r="B36" s="60"/>
      <c r="C36" s="63"/>
      <c r="D36" s="9"/>
      <c r="E36" s="62"/>
      <c r="F36" s="51"/>
      <c r="G36" s="79"/>
      <c r="H36" s="5"/>
      <c r="I36" s="5"/>
      <c r="J36" s="5"/>
    </row>
    <row r="37" spans="1:10" ht="32.1" customHeight="1" thickBot="1" x14ac:dyDescent="0.25">
      <c r="A37" s="508"/>
      <c r="B37" s="46" t="s">
        <v>64</v>
      </c>
      <c r="C37" s="365">
        <f>C32+C30</f>
        <v>0</v>
      </c>
      <c r="D37" s="73"/>
      <c r="E37" s="557">
        <f>E32+E30</f>
        <v>0</v>
      </c>
      <c r="F37" s="558"/>
      <c r="G37" s="368">
        <f>IFERROR(G30+G32,"")</f>
        <v>0</v>
      </c>
      <c r="H37" s="5"/>
      <c r="I37" s="5"/>
      <c r="J37" s="5"/>
    </row>
    <row r="38" spans="1:10" ht="15.75" x14ac:dyDescent="0.25">
      <c r="A38" s="52"/>
      <c r="B38" s="5"/>
      <c r="C38" s="5"/>
      <c r="D38" s="5"/>
      <c r="E38" s="5"/>
      <c r="F38" s="5"/>
      <c r="G38" s="5"/>
      <c r="H38" s="5"/>
      <c r="I38" s="5"/>
      <c r="J38" s="5"/>
    </row>
    <row r="39" spans="1:10" ht="15.75" thickBot="1" x14ac:dyDescent="0.25">
      <c r="A39" s="6"/>
      <c r="B39" s="7"/>
      <c r="C39" s="8"/>
      <c r="D39" s="8"/>
      <c r="E39" s="8"/>
      <c r="F39" s="8"/>
      <c r="G39" s="8"/>
      <c r="H39" s="9"/>
      <c r="I39" s="9"/>
      <c r="J39" s="9"/>
    </row>
    <row r="40" spans="1:10" ht="18" customHeight="1" x14ac:dyDescent="0.2">
      <c r="A40" s="506" t="s">
        <v>104</v>
      </c>
      <c r="B40" s="18" t="s">
        <v>70</v>
      </c>
      <c r="C40" s="10"/>
      <c r="D40" s="17" t="str">
        <f>+IF(AND(B41="",B42="",B43="",B44="",B45="",B46="",B47="",B48="",B49=""),"No errors","")</f>
        <v>No errors</v>
      </c>
      <c r="E40" s="10"/>
      <c r="F40" s="10"/>
      <c r="G40" s="10"/>
      <c r="H40" s="11"/>
      <c r="I40" s="12"/>
      <c r="J40" s="9"/>
    </row>
    <row r="41" spans="1:10" ht="15.75" customHeight="1" x14ac:dyDescent="0.2">
      <c r="A41" s="507"/>
      <c r="B41" s="531"/>
      <c r="C41" s="532"/>
      <c r="D41" s="532"/>
      <c r="E41" s="532"/>
      <c r="F41" s="532"/>
      <c r="G41" s="532"/>
      <c r="H41" s="532"/>
      <c r="I41" s="533"/>
      <c r="J41" s="9"/>
    </row>
    <row r="42" spans="1:10" ht="15" x14ac:dyDescent="0.2">
      <c r="A42" s="507"/>
      <c r="B42" s="517" t="str">
        <f>IF(F21&gt;$F$25*0.1,"Error: Equipment costs exceed 10% of of Eligible Direct Costs","")</f>
        <v/>
      </c>
      <c r="C42" s="518"/>
      <c r="D42" s="518"/>
      <c r="E42" s="518"/>
      <c r="F42" s="518"/>
      <c r="G42" s="518"/>
      <c r="H42" s="518"/>
      <c r="I42" s="519"/>
      <c r="J42" s="9"/>
    </row>
    <row r="43" spans="1:10" ht="15" x14ac:dyDescent="0.2">
      <c r="A43" s="507"/>
      <c r="B43" s="517" t="str">
        <f>IF(F22&gt;$F$25*0.3,"Error: Subcontracting costs exceed 30% of Eligible Direct Costs","")</f>
        <v/>
      </c>
      <c r="C43" s="518"/>
      <c r="D43" s="518"/>
      <c r="E43" s="518"/>
      <c r="F43" s="518"/>
      <c r="G43" s="518"/>
      <c r="H43" s="518"/>
      <c r="I43" s="519"/>
      <c r="J43" s="9"/>
    </row>
    <row r="44" spans="1:10" ht="15" x14ac:dyDescent="0.2">
      <c r="A44" s="507"/>
      <c r="B44" s="517" t="str">
        <f>IF(F26&gt;(ROUND(F25*7%,2)),"Error: Indirect Costs exceed 7% of Eligible Direct Costs","")</f>
        <v/>
      </c>
      <c r="C44" s="518"/>
      <c r="D44" s="518"/>
      <c r="E44" s="518"/>
      <c r="F44" s="518"/>
      <c r="G44" s="518"/>
      <c r="H44" s="518"/>
      <c r="I44" s="519"/>
      <c r="J44" s="9"/>
    </row>
    <row r="45" spans="1:10" ht="15.75" customHeight="1" x14ac:dyDescent="0.2">
      <c r="A45" s="507"/>
      <c r="B45" s="517" t="str">
        <f>IF(G30&gt;80%,"Error: Maximum EU Grant: 80% of Total Costs","")</f>
        <v/>
      </c>
      <c r="C45" s="518"/>
      <c r="D45" s="518"/>
      <c r="E45" s="518"/>
      <c r="F45" s="518"/>
      <c r="G45" s="518"/>
      <c r="H45" s="518"/>
      <c r="I45" s="519"/>
      <c r="J45" s="9"/>
    </row>
    <row r="46" spans="1:10" ht="15" x14ac:dyDescent="0.2">
      <c r="A46" s="507"/>
      <c r="B46" s="522" t="str">
        <f>IF(AND(I10="Select Activity",'Expenditure &amp; Revenue'!O35&lt;='Consolidated Summary Report'!C30),"",IF(OR('Expenditure &amp; Revenue'!O35&gt;'Consolidated Summary Report'!I10,'Expenditure &amp; Revenue'!O35&gt;C30),"Error: Maximum EU Grant non respected",""))</f>
        <v/>
      </c>
      <c r="C46" s="523"/>
      <c r="D46" s="523"/>
      <c r="E46" s="523"/>
      <c r="F46" s="523"/>
      <c r="G46" s="523"/>
      <c r="H46" s="523"/>
      <c r="I46" s="524"/>
      <c r="J46" s="9"/>
    </row>
    <row r="47" spans="1:10" ht="15" x14ac:dyDescent="0.2">
      <c r="A47" s="507"/>
      <c r="B47" s="509"/>
      <c r="C47" s="510"/>
      <c r="D47" s="510"/>
      <c r="E47" s="510"/>
      <c r="F47" s="510"/>
      <c r="G47" s="510"/>
      <c r="H47" s="510"/>
      <c r="I47" s="511"/>
      <c r="J47" s="9"/>
    </row>
    <row r="48" spans="1:10" ht="15" x14ac:dyDescent="0.2">
      <c r="A48" s="507"/>
      <c r="B48" s="509" t="str">
        <f>IF(D11="Jean Monnet Support to Associations", "Please note that NO TEACHING COSTS can be declared for Jean Monnet Support to Associations","")</f>
        <v/>
      </c>
      <c r="C48" s="510"/>
      <c r="D48" s="510"/>
      <c r="E48" s="510"/>
      <c r="F48" s="510"/>
      <c r="G48" s="510"/>
      <c r="H48" s="510"/>
      <c r="I48" s="511"/>
      <c r="J48" s="9"/>
    </row>
    <row r="49" spans="1:10" ht="81" customHeight="1" thickBot="1" x14ac:dyDescent="0.25">
      <c r="A49" s="508"/>
      <c r="B49" s="526" t="str">
        <f>+IF(F27=E37,"", "Error: Total costs should balance with (Maximum Union contribution + Applicant contribution)")</f>
        <v/>
      </c>
      <c r="C49" s="527"/>
      <c r="D49" s="527"/>
      <c r="E49" s="527"/>
      <c r="F49" s="527"/>
      <c r="G49" s="527"/>
      <c r="H49" s="527"/>
      <c r="I49" s="528"/>
      <c r="J49" s="9"/>
    </row>
    <row r="50" spans="1:10" ht="15" x14ac:dyDescent="0.2">
      <c r="A50" s="6"/>
      <c r="B50" s="7"/>
      <c r="C50" s="8"/>
      <c r="D50" s="8"/>
      <c r="E50" s="8"/>
      <c r="F50" s="8"/>
      <c r="G50" s="8"/>
      <c r="H50" s="9"/>
      <c r="I50" s="9"/>
      <c r="J50" s="9"/>
    </row>
    <row r="69" spans="2:2" ht="15" x14ac:dyDescent="0.2">
      <c r="B69" s="13"/>
    </row>
    <row r="70" spans="2:2" ht="15" x14ac:dyDescent="0.2">
      <c r="B70" s="13"/>
    </row>
    <row r="71" spans="2:2" ht="15" x14ac:dyDescent="0.2">
      <c r="B71" s="13"/>
    </row>
    <row r="72" spans="2:2" ht="15" x14ac:dyDescent="0.2">
      <c r="B72" s="13"/>
    </row>
    <row r="73" spans="2:2" ht="15" x14ac:dyDescent="0.2">
      <c r="B73" s="13"/>
    </row>
    <row r="74" spans="2:2" ht="15" x14ac:dyDescent="0.2">
      <c r="B74" s="13"/>
    </row>
    <row r="75" spans="2:2" ht="15" x14ac:dyDescent="0.2">
      <c r="B75" s="13"/>
    </row>
    <row r="76" spans="2:2" ht="15" x14ac:dyDescent="0.2">
      <c r="B76" s="13"/>
    </row>
    <row r="77" spans="2:2" ht="15" x14ac:dyDescent="0.2">
      <c r="B77" s="13"/>
    </row>
    <row r="78" spans="2:2" ht="15" x14ac:dyDescent="0.2">
      <c r="B78" s="13"/>
    </row>
    <row r="79" spans="2:2" ht="15" x14ac:dyDescent="0.2">
      <c r="B79" s="13"/>
    </row>
    <row r="80" spans="2:2" ht="15" x14ac:dyDescent="0.2">
      <c r="B80" s="13"/>
    </row>
    <row r="81" spans="2:2" ht="15" x14ac:dyDescent="0.2">
      <c r="B81" s="13"/>
    </row>
    <row r="82" spans="2:2" ht="15" x14ac:dyDescent="0.2">
      <c r="B82" s="13"/>
    </row>
    <row r="83" spans="2:2" ht="15" x14ac:dyDescent="0.2">
      <c r="B83" s="13"/>
    </row>
    <row r="84" spans="2:2" ht="15" x14ac:dyDescent="0.2">
      <c r="B84" s="13"/>
    </row>
    <row r="85" spans="2:2" ht="15" x14ac:dyDescent="0.2">
      <c r="B85" s="13"/>
    </row>
    <row r="86" spans="2:2" ht="15" x14ac:dyDescent="0.2">
      <c r="B86" s="13"/>
    </row>
    <row r="87" spans="2:2" ht="15" x14ac:dyDescent="0.2">
      <c r="B87" s="13"/>
    </row>
    <row r="88" spans="2:2" ht="15" x14ac:dyDescent="0.2">
      <c r="B88" s="13"/>
    </row>
  </sheetData>
  <sheetProtection algorithmName="SHA-512" hashValue="XMNF4UwLtIvy0uy5VUtdGFL0uCnuBnuqghQwBr6Y2doGkOq2bqbfkdBy9zLYP8xN2C566koL1McRu0USbPB3JA==" saltValue="uER6VKgVAYA/RVsSa5WgJg==" spinCount="100000" sheet="1" objects="1" scenarios="1"/>
  <mergeCells count="50">
    <mergeCell ref="E30:F30"/>
    <mergeCell ref="D12:I12"/>
    <mergeCell ref="C17:C18"/>
    <mergeCell ref="E18:G18"/>
    <mergeCell ref="H20:I20"/>
    <mergeCell ref="H27:I27"/>
    <mergeCell ref="H26:I26"/>
    <mergeCell ref="H19:I19"/>
    <mergeCell ref="D14:I14"/>
    <mergeCell ref="A19:A27"/>
    <mergeCell ref="A29:D29"/>
    <mergeCell ref="H24:I24"/>
    <mergeCell ref="D15:I15"/>
    <mergeCell ref="E29:F29"/>
    <mergeCell ref="H22:I22"/>
    <mergeCell ref="H21:I21"/>
    <mergeCell ref="H29:I29"/>
    <mergeCell ref="H23:I23"/>
    <mergeCell ref="B41:I41"/>
    <mergeCell ref="C4:I4"/>
    <mergeCell ref="A6:I6"/>
    <mergeCell ref="A7:I7"/>
    <mergeCell ref="A8:I8"/>
    <mergeCell ref="E17:G17"/>
    <mergeCell ref="A10:C11"/>
    <mergeCell ref="D11:F11"/>
    <mergeCell ref="D10:F10"/>
    <mergeCell ref="G10:G11"/>
    <mergeCell ref="I10:I11"/>
    <mergeCell ref="A13:C13"/>
    <mergeCell ref="A30:A37"/>
    <mergeCell ref="E37:F37"/>
    <mergeCell ref="A15:C15"/>
    <mergeCell ref="H25:I25"/>
    <mergeCell ref="A40:A49"/>
    <mergeCell ref="B48:I48"/>
    <mergeCell ref="A14:C14"/>
    <mergeCell ref="A12:C12"/>
    <mergeCell ref="D13:I13"/>
    <mergeCell ref="B45:I45"/>
    <mergeCell ref="E35:F35"/>
    <mergeCell ref="B46:I46"/>
    <mergeCell ref="B47:I47"/>
    <mergeCell ref="H30:I30"/>
    <mergeCell ref="B49:I49"/>
    <mergeCell ref="E33:F33"/>
    <mergeCell ref="B43:I43"/>
    <mergeCell ref="E32:F32"/>
    <mergeCell ref="B44:I44"/>
    <mergeCell ref="B42:I42"/>
  </mergeCells>
  <conditionalFormatting sqref="A19:B19 J29:J30 B38:G38 G31 H31:J38 B17 E17 B28:J28">
    <cfRule type="cellIs" dxfId="38" priority="67" stopIfTrue="1" operator="equal">
      <formula>"ERROR"</formula>
    </cfRule>
  </conditionalFormatting>
  <conditionalFormatting sqref="G36 J17:J27">
    <cfRule type="cellIs" dxfId="37" priority="58" stopIfTrue="1" operator="equal">
      <formula>"ERROR"</formula>
    </cfRule>
  </conditionalFormatting>
  <conditionalFormatting sqref="F31">
    <cfRule type="cellIs" dxfId="36" priority="53" stopIfTrue="1" operator="equal">
      <formula>"ERROR"</formula>
    </cfRule>
  </conditionalFormatting>
  <conditionalFormatting sqref="E29">
    <cfRule type="cellIs" dxfId="35" priority="52" stopIfTrue="1" operator="equal">
      <formula>"ERROR"</formula>
    </cfRule>
  </conditionalFormatting>
  <conditionalFormatting sqref="F36">
    <cfRule type="cellIs" dxfId="34" priority="51" stopIfTrue="1" operator="equal">
      <formula>"ERROR"</formula>
    </cfRule>
  </conditionalFormatting>
  <conditionalFormatting sqref="G29">
    <cfRule type="cellIs" dxfId="33" priority="50" stopIfTrue="1" operator="equal">
      <formula>"ERROR"</formula>
    </cfRule>
  </conditionalFormatting>
  <conditionalFormatting sqref="B43">
    <cfRule type="containsText" dxfId="32" priority="47" stopIfTrue="1" operator="containsText" text="Error: Subcontracting exceed 30% of Budget">
      <formula>NOT(ISERROR(SEARCH("Error: Subcontracting exceed 30% of Budget",B43)))</formula>
    </cfRule>
  </conditionalFormatting>
  <conditionalFormatting sqref="B18">
    <cfRule type="cellIs" dxfId="31" priority="41" stopIfTrue="1" operator="equal">
      <formula>"ERROR"</formula>
    </cfRule>
  </conditionalFormatting>
  <conditionalFormatting sqref="B41">
    <cfRule type="containsText" dxfId="30" priority="34" stopIfTrue="1" operator="containsText" text="Error: Equipment exceed 10% of Budge">
      <formula>NOT(ISERROR(SEARCH("Error: Equipment exceed 10% of Budge",B41)))</formula>
    </cfRule>
    <cfRule type="containsText" dxfId="29" priority="35" stopIfTrue="1" operator="containsText" text="Error: Subcontracting exceed 30% of Budget">
      <formula>NOT(ISERROR(SEARCH("Error: Subcontracting exceed 30% of Budget",B41)))</formula>
    </cfRule>
  </conditionalFormatting>
  <conditionalFormatting sqref="B47">
    <cfRule type="cellIs" dxfId="28" priority="31" stopIfTrue="1" operator="equal">
      <formula>"ERROR"</formula>
    </cfRule>
  </conditionalFormatting>
  <conditionalFormatting sqref="B47">
    <cfRule type="containsText" dxfId="27" priority="30" stopIfTrue="1" operator="containsText" text="Error: Cannot be superior to 25% -see 6,1 Of Invitation">
      <formula>NOT(ISERROR(SEARCH("Error: Cannot be superior to 25% -see 6,1 Of Invitation",B47)))</formula>
    </cfRule>
  </conditionalFormatting>
  <conditionalFormatting sqref="I10">
    <cfRule type="expression" dxfId="26" priority="25" stopIfTrue="1">
      <formula>"iserr(a1:e79)"</formula>
    </cfRule>
  </conditionalFormatting>
  <conditionalFormatting sqref="B49:I49">
    <cfRule type="cellIs" dxfId="25" priority="20" stopIfTrue="1" operator="notEqual">
      <formula>""""""</formula>
    </cfRule>
  </conditionalFormatting>
  <conditionalFormatting sqref="D40">
    <cfRule type="cellIs" dxfId="24" priority="19" stopIfTrue="1" operator="equal">
      <formula>"No errors"</formula>
    </cfRule>
  </conditionalFormatting>
  <conditionalFormatting sqref="B46">
    <cfRule type="containsText" dxfId="23" priority="16" stopIfTrue="1" operator="containsText" text="Error: Maximum EU Grant non respected">
      <formula>NOT(ISERROR(SEARCH("Error: Maximum EU Grant non respected",B46)))</formula>
    </cfRule>
  </conditionalFormatting>
  <conditionalFormatting sqref="B47:I47">
    <cfRule type="expression" dxfId="22" priority="9" stopIfTrue="1">
      <formula>$B$47="NO TEACHING COSTS can be declared for Jean Monnet Support to Associations"</formula>
    </cfRule>
  </conditionalFormatting>
  <conditionalFormatting sqref="B23">
    <cfRule type="expression" dxfId="21" priority="8" stopIfTrue="1">
      <formula>$D$11="Jean Monnet Support to Associations"</formula>
    </cfRule>
  </conditionalFormatting>
  <conditionalFormatting sqref="C23">
    <cfRule type="expression" dxfId="20" priority="7" stopIfTrue="1">
      <formula>$D$11="Jean Monnet Support to Associations"</formula>
    </cfRule>
  </conditionalFormatting>
  <conditionalFormatting sqref="F23">
    <cfRule type="expression" dxfId="19" priority="6" stopIfTrue="1">
      <formula>$D$11="Jean Monnet Support to Associations"</formula>
    </cfRule>
  </conditionalFormatting>
  <conditionalFormatting sqref="B44:B45">
    <cfRule type="containsText" dxfId="18" priority="5" stopIfTrue="1" operator="containsText" text="Error: Subcontracting exceed 30% of Budget">
      <formula>NOT(ISERROR(SEARCH("Error: Subcontracting exceed 30% of Budget",B44)))</formula>
    </cfRule>
  </conditionalFormatting>
  <conditionalFormatting sqref="B42">
    <cfRule type="containsText" dxfId="17" priority="4" stopIfTrue="1" operator="containsText" text="Error: Subcontracting exceed 30% of Budget">
      <formula>NOT(ISERROR(SEARCH("Error: Subcontracting exceed 30% of Budget",B42)))</formula>
    </cfRule>
  </conditionalFormatting>
  <conditionalFormatting sqref="B48">
    <cfRule type="cellIs" dxfId="16" priority="3" stopIfTrue="1" operator="equal">
      <formula>"ERROR"</formula>
    </cfRule>
  </conditionalFormatting>
  <conditionalFormatting sqref="B48">
    <cfRule type="containsText" dxfId="15" priority="2" stopIfTrue="1" operator="containsText" text="Error: Cannot be superior to 25% -see 6,1 Of Invitation">
      <formula>NOT(ISERROR(SEARCH("Error: Cannot be superior to 25% -see 6,1 Of Invitation",B48)))</formula>
    </cfRule>
  </conditionalFormatting>
  <conditionalFormatting sqref="B48:I48">
    <cfRule type="expression" dxfId="14" priority="1" stopIfTrue="1">
      <formula>$B$47="NO TEACHING COSTS can be declared for Jean Monnet Support to Associations"</formula>
    </cfRule>
  </conditionalFormatting>
  <dataValidations count="3">
    <dataValidation type="list" allowBlank="1" showInputMessage="1" showErrorMessage="1" sqref="D11:F11" xr:uid="{00000000-0002-0000-0100-000000000000}">
      <formula1>Activity</formula1>
    </dataValidation>
    <dataValidation type="textLength" operator="lessThanOrEqual" allowBlank="1" showInputMessage="1" showErrorMessage="1" sqref="D14:I14" xr:uid="{00000000-0002-0000-0100-000001000000}">
      <formula1>8</formula1>
    </dataValidation>
    <dataValidation type="custom" allowBlank="1" showInputMessage="1" showErrorMessage="1" error="No more than two decimals." sqref="C19:C24 C26 C30 C33 C35" xr:uid="{00000000-0002-0000-0100-000002000000}">
      <formula1>EXACT(C19,TRUNC(C19,2))</formula1>
    </dataValidation>
  </dataValidations>
  <printOptions horizontalCentered="1"/>
  <pageMargins left="0.23622047244094491" right="0.23622047244094491" top="0.74803149606299213" bottom="0.74803149606299213" header="0.31496062992125984" footer="0.31496062992125984"/>
  <pageSetup paperSize="9" scale="66" orientation="portrait" r:id="rId1"/>
  <headerFooter>
    <oddHeader>&amp;C&amp;A</oddHeader>
    <oddFooter>&amp;L&amp;F&amp;C&amp;P / &amp;N&amp;R&amp;D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V37"/>
  <sheetViews>
    <sheetView zoomScale="90" zoomScaleNormal="90" workbookViewId="0">
      <pane ySplit="4" topLeftCell="A5" activePane="bottomLeft" state="frozen"/>
      <selection activeCell="D11" sqref="D11:F11"/>
      <selection pane="bottomLeft" activeCell="C31" sqref="C31"/>
    </sheetView>
  </sheetViews>
  <sheetFormatPr defaultColWidth="0" defaultRowHeight="18" zeroHeight="1" x14ac:dyDescent="0.25"/>
  <cols>
    <col min="1" max="1" width="9.140625" style="334" customWidth="1"/>
    <col min="2" max="2" width="35.85546875" style="334" customWidth="1"/>
    <col min="3" max="3" width="28.140625" style="334" customWidth="1"/>
    <col min="4" max="4" width="12.7109375" style="335" customWidth="1"/>
    <col min="5" max="5" width="12.85546875" style="310" customWidth="1"/>
    <col min="6" max="6" width="10.7109375" style="310" bestFit="1" customWidth="1"/>
    <col min="7" max="7" width="11.5703125" style="310" customWidth="1"/>
    <col min="8" max="8" width="11.7109375" style="310" customWidth="1"/>
    <col min="9" max="9" width="12.5703125" style="310" customWidth="1"/>
    <col min="10" max="10" width="14.7109375" style="310" customWidth="1"/>
    <col min="11" max="11" width="15.5703125" style="336" customWidth="1"/>
    <col min="12" max="12" width="11.7109375" style="310" bestFit="1" customWidth="1"/>
    <col min="13" max="13" width="13.5703125" style="310" customWidth="1"/>
    <col min="14" max="14" width="8.42578125" style="310" customWidth="1"/>
    <col min="15" max="15" width="13.140625" style="310" customWidth="1"/>
    <col min="16" max="16" width="8.140625" style="310" customWidth="1"/>
    <col min="17" max="17" width="11.42578125" style="310" customWidth="1"/>
    <col min="18" max="18" width="11.7109375" style="310" customWidth="1"/>
    <col min="19" max="19" width="25.5703125" style="310" customWidth="1"/>
    <col min="20" max="20" width="14.42578125" style="310" customWidth="1"/>
    <col min="21" max="21" width="2.5703125" style="310" customWidth="1"/>
    <col min="22" max="22" width="60.42578125" style="334" hidden="1" customWidth="1"/>
    <col min="23" max="255" width="8.85546875" style="310" hidden="1" customWidth="1"/>
    <col min="256" max="16384" width="8.85546875" style="310" hidden="1"/>
  </cols>
  <sheetData>
    <row r="1" spans="1:22" s="300" customFormat="1" ht="14.25" thickTop="1" thickBot="1" x14ac:dyDescent="0.25">
      <c r="A1" s="617" t="s">
        <v>127</v>
      </c>
      <c r="B1" s="622" t="s">
        <v>84</v>
      </c>
      <c r="C1" s="623"/>
      <c r="D1" s="626" t="s">
        <v>21</v>
      </c>
      <c r="E1" s="627"/>
      <c r="F1" s="627"/>
      <c r="G1" s="627"/>
      <c r="H1" s="627"/>
      <c r="I1" s="627"/>
      <c r="J1" s="627"/>
      <c r="K1" s="627"/>
      <c r="L1" s="627"/>
      <c r="M1" s="627"/>
      <c r="N1" s="628"/>
      <c r="O1" s="579" t="s">
        <v>22</v>
      </c>
      <c r="P1" s="580"/>
      <c r="Q1" s="580"/>
      <c r="R1" s="580"/>
      <c r="S1" s="580"/>
      <c r="T1" s="581"/>
      <c r="V1" s="301"/>
    </row>
    <row r="2" spans="1:22" s="302" customFormat="1" ht="13.5" customHeight="1" thickBot="1" x14ac:dyDescent="0.25">
      <c r="A2" s="618"/>
      <c r="B2" s="622"/>
      <c r="C2" s="623"/>
      <c r="D2" s="608" t="s">
        <v>12</v>
      </c>
      <c r="E2" s="609"/>
      <c r="F2" s="609"/>
      <c r="G2" s="609"/>
      <c r="H2" s="609"/>
      <c r="I2" s="609"/>
      <c r="J2" s="609"/>
      <c r="K2" s="610"/>
      <c r="L2" s="168" t="s">
        <v>13</v>
      </c>
      <c r="M2" s="582" t="s">
        <v>52</v>
      </c>
      <c r="N2" s="583"/>
      <c r="O2" s="598" t="s">
        <v>74</v>
      </c>
      <c r="P2" s="599"/>
      <c r="Q2" s="590" t="s">
        <v>72</v>
      </c>
      <c r="R2" s="604" t="s">
        <v>23</v>
      </c>
      <c r="S2" s="605"/>
      <c r="T2" s="596" t="s">
        <v>53</v>
      </c>
      <c r="V2" s="169"/>
    </row>
    <row r="3" spans="1:22" s="302" customFormat="1" ht="15" customHeight="1" thickBot="1" x14ac:dyDescent="0.25">
      <c r="A3" s="618"/>
      <c r="B3" s="624"/>
      <c r="C3" s="625"/>
      <c r="D3" s="594" t="s">
        <v>43</v>
      </c>
      <c r="E3" s="611" t="s">
        <v>38</v>
      </c>
      <c r="F3" s="612"/>
      <c r="G3" s="612"/>
      <c r="H3" s="612"/>
      <c r="I3" s="612"/>
      <c r="J3" s="613"/>
      <c r="K3" s="602" t="s">
        <v>46</v>
      </c>
      <c r="L3" s="586" t="s">
        <v>56</v>
      </c>
      <c r="M3" s="584"/>
      <c r="N3" s="585"/>
      <c r="O3" s="600"/>
      <c r="P3" s="601"/>
      <c r="Q3" s="590"/>
      <c r="R3" s="606"/>
      <c r="S3" s="607"/>
      <c r="T3" s="596"/>
      <c r="V3" s="353" t="s">
        <v>132</v>
      </c>
    </row>
    <row r="4" spans="1:22" s="303" customFormat="1" ht="70.5" customHeight="1" thickBot="1" x14ac:dyDescent="0.25">
      <c r="A4" s="619"/>
      <c r="B4" s="82" t="s">
        <v>110</v>
      </c>
      <c r="C4" s="35" t="s">
        <v>111</v>
      </c>
      <c r="D4" s="595"/>
      <c r="E4" s="31" t="s">
        <v>105</v>
      </c>
      <c r="F4" s="32" t="s">
        <v>50</v>
      </c>
      <c r="G4" s="32" t="s">
        <v>51</v>
      </c>
      <c r="H4" s="32" t="s">
        <v>106</v>
      </c>
      <c r="I4" s="32" t="s">
        <v>107</v>
      </c>
      <c r="J4" s="33" t="s">
        <v>45</v>
      </c>
      <c r="K4" s="603"/>
      <c r="L4" s="587"/>
      <c r="M4" s="34" t="s">
        <v>0</v>
      </c>
      <c r="N4" s="35" t="s">
        <v>11</v>
      </c>
      <c r="O4" s="35" t="s">
        <v>101</v>
      </c>
      <c r="P4" s="34" t="s">
        <v>11</v>
      </c>
      <c r="Q4" s="590"/>
      <c r="R4" s="36" t="s">
        <v>24</v>
      </c>
      <c r="S4" s="37" t="s">
        <v>25</v>
      </c>
      <c r="T4" s="597"/>
      <c r="V4" s="170"/>
    </row>
    <row r="5" spans="1:22" ht="16.5" thickTop="1" x14ac:dyDescent="0.2">
      <c r="A5" s="111" t="str">
        <f>V5</f>
        <v>P01</v>
      </c>
      <c r="B5" s="114"/>
      <c r="C5" s="115"/>
      <c r="D5" s="304">
        <f>SUMIF(Staff!$A$8:$A$56,A5,Staff!$D$8:$D$56)</f>
        <v>0</v>
      </c>
      <c r="E5" s="305">
        <f>SUMIF('Travel and subsistence'!$A$3:$A$143,'Expenditure &amp; Revenue'!A5,'Travel and subsistence'!$H$3:$H$143)</f>
        <v>0</v>
      </c>
      <c r="F5" s="305">
        <f>SUMIF(Equipment!$A$3:$A$52,'Expenditure &amp; Revenue'!A5,Equipment!$I$3:$I$52)</f>
        <v>0</v>
      </c>
      <c r="G5" s="305">
        <f>SUMIF(Subcontracting!$A$2:$A$51,'Expenditure &amp; Revenue'!A5,Subcontracting!$E$2:$E$51)</f>
        <v>0</v>
      </c>
      <c r="H5" s="305">
        <f>SUMIF('Teaching Costs'!$A$3:$A$102,'Expenditure &amp; Revenue'!A5,'Teaching Costs'!$J$3:$J$102)</f>
        <v>0</v>
      </c>
      <c r="I5" s="305">
        <f>SUMIF(Other!$A$2:$A$41,A5,Other!$D$2:$D$41)</f>
        <v>0</v>
      </c>
      <c r="J5" s="306">
        <f>SUM(E5:I5)</f>
        <v>0</v>
      </c>
      <c r="K5" s="306">
        <f>D5+J5</f>
        <v>0</v>
      </c>
      <c r="L5" s="338"/>
      <c r="M5" s="307">
        <f>K5+L5</f>
        <v>0</v>
      </c>
      <c r="N5" s="308">
        <f>IF(AND($M$35&lt;&gt;0,$M$35&lt;&gt;"ERROR"),M5/$M$35,0)</f>
        <v>0</v>
      </c>
      <c r="O5" s="341"/>
      <c r="P5" s="308">
        <f>IF(AND(M5&lt;&gt;0,M5&lt;&gt;"ERROR"),O5/M5,0)</f>
        <v>0</v>
      </c>
      <c r="Q5" s="344"/>
      <c r="R5" s="345"/>
      <c r="S5" s="346"/>
      <c r="T5" s="309">
        <f>O5+Q5+R5</f>
        <v>0</v>
      </c>
      <c r="V5" s="171" t="str">
        <f>IF('Consolidated Summary Report'!$D$11="select activity","",IF('Consolidated Summary Report'!$D$11="Jean Monnet Networks","P01","P01"))</f>
        <v>P01</v>
      </c>
    </row>
    <row r="6" spans="1:22" ht="15.75" x14ac:dyDescent="0.2">
      <c r="A6" s="112" t="str">
        <f t="shared" ref="A6:A34" si="0">IF(V6=V5,"",V6)</f>
        <v>P02</v>
      </c>
      <c r="B6" s="116"/>
      <c r="C6" s="115"/>
      <c r="D6" s="311">
        <f>SUMIF(Staff!$A$8:$A$56,A6,Staff!$D$8:$D$56)</f>
        <v>0</v>
      </c>
      <c r="E6" s="312">
        <f>SUMIF('Travel and subsistence'!$A$3:$A$143,'Expenditure &amp; Revenue'!A6,'Travel and subsistence'!$H$3:$H$143)</f>
        <v>0</v>
      </c>
      <c r="F6" s="312">
        <f>SUMIF(Equipment!$A$3:$A$52,'Expenditure &amp; Revenue'!A6,Equipment!$I$3:$I$52)</f>
        <v>0</v>
      </c>
      <c r="G6" s="312">
        <f>SUMIF(Subcontracting!$A$2:$A$51,'Expenditure &amp; Revenue'!A6,Subcontracting!$E$2:$E$51)</f>
        <v>0</v>
      </c>
      <c r="H6" s="312">
        <f>SUMIF('Teaching Costs'!$A$3:$A$102,'Expenditure &amp; Revenue'!A6,'Teaching Costs'!$J$3:$J$102)</f>
        <v>0</v>
      </c>
      <c r="I6" s="312">
        <f>SUMIF(Other!$A$2:$A$41,A6,Other!$D$2:$D$41)</f>
        <v>0</v>
      </c>
      <c r="J6" s="313">
        <f t="shared" ref="J6:J34" si="1">SUM(E6:I6)</f>
        <v>0</v>
      </c>
      <c r="K6" s="313">
        <f t="shared" ref="K6:K34" si="2">D6+J6</f>
        <v>0</v>
      </c>
      <c r="L6" s="339"/>
      <c r="M6" s="314">
        <f>K6+L6</f>
        <v>0</v>
      </c>
      <c r="N6" s="315">
        <f t="shared" ref="N6:N34" si="3">IF(AND($M$35&lt;&gt;0,$M$35&lt;&gt;"ERROR"),M6/$M$35,0)</f>
        <v>0</v>
      </c>
      <c r="O6" s="342"/>
      <c r="P6" s="315">
        <f t="shared" ref="P6:P34" si="4">IF(AND(M6&lt;&gt;0,M6&lt;&gt;"ERROR"),O6/M6,0)</f>
        <v>0</v>
      </c>
      <c r="Q6" s="347"/>
      <c r="R6" s="348"/>
      <c r="S6" s="349"/>
      <c r="T6" s="316">
        <f>O6+Q6+R6</f>
        <v>0</v>
      </c>
      <c r="V6" s="172" t="str">
        <f>IF('Consolidated Summary Report'!$D$11="select activity","",IF('Consolidated Summary Report'!$D$11="Jean Monnet Networks","P02","P01"))</f>
        <v>P02</v>
      </c>
    </row>
    <row r="7" spans="1:22" ht="15.75" x14ac:dyDescent="0.2">
      <c r="A7" s="112" t="str">
        <f t="shared" si="0"/>
        <v>P03</v>
      </c>
      <c r="B7" s="116"/>
      <c r="C7" s="115"/>
      <c r="D7" s="311">
        <f>SUMIF(Staff!$A$8:$A$56,A7,Staff!$D$8:$D$56)</f>
        <v>0</v>
      </c>
      <c r="E7" s="312">
        <f>SUMIF('Travel and subsistence'!$A$3:$A$143,'Expenditure &amp; Revenue'!A7,'Travel and subsistence'!$H$3:$H$143)</f>
        <v>0</v>
      </c>
      <c r="F7" s="312">
        <f>SUMIF(Equipment!$A$3:$A$52,'Expenditure &amp; Revenue'!A7,Equipment!$I$3:$I$52)</f>
        <v>0</v>
      </c>
      <c r="G7" s="312">
        <f>SUMIF(Subcontracting!$A$2:$A$51,'Expenditure &amp; Revenue'!A7,Subcontracting!$E$2:$E$51)</f>
        <v>0</v>
      </c>
      <c r="H7" s="312">
        <f>SUMIF('Teaching Costs'!$A$3:$A$102,'Expenditure &amp; Revenue'!A7,'Teaching Costs'!$J$3:$J$102)</f>
        <v>0</v>
      </c>
      <c r="I7" s="312">
        <f>SUMIF(Other!$A$2:$A$41,A7,Other!$D$2:$D$41)</f>
        <v>0</v>
      </c>
      <c r="J7" s="313">
        <f t="shared" si="1"/>
        <v>0</v>
      </c>
      <c r="K7" s="313">
        <f t="shared" si="2"/>
        <v>0</v>
      </c>
      <c r="L7" s="339"/>
      <c r="M7" s="314">
        <f t="shared" ref="M7:M33" si="5">K7+L7</f>
        <v>0</v>
      </c>
      <c r="N7" s="315">
        <f t="shared" si="3"/>
        <v>0</v>
      </c>
      <c r="O7" s="342"/>
      <c r="P7" s="315">
        <f t="shared" si="4"/>
        <v>0</v>
      </c>
      <c r="Q7" s="347"/>
      <c r="R7" s="348"/>
      <c r="S7" s="349"/>
      <c r="T7" s="316">
        <f t="shared" ref="T7:T33" si="6">O7+Q7+R7</f>
        <v>0</v>
      </c>
      <c r="V7" s="172" t="str">
        <f>IF('Consolidated Summary Report'!$D$11="select activity","",IF('Consolidated Summary Report'!$D$11="Jean Monnet Networks","P03","P01"))</f>
        <v>P03</v>
      </c>
    </row>
    <row r="8" spans="1:22" ht="15.75" x14ac:dyDescent="0.2">
      <c r="A8" s="112" t="str">
        <f t="shared" si="0"/>
        <v>P04</v>
      </c>
      <c r="B8" s="116"/>
      <c r="C8" s="115"/>
      <c r="D8" s="311">
        <f>SUMIF(Staff!$A$8:$A$56,A8,Staff!$D$8:$D$56)</f>
        <v>0</v>
      </c>
      <c r="E8" s="312">
        <f>SUMIF('Travel and subsistence'!$A$3:$A$143,'Expenditure &amp; Revenue'!A8,'Travel and subsistence'!$H$3:$H$143)</f>
        <v>0</v>
      </c>
      <c r="F8" s="312">
        <f>SUMIF(Equipment!$A$3:$A$52,'Expenditure &amp; Revenue'!A8,Equipment!$I$3:$I$52)</f>
        <v>0</v>
      </c>
      <c r="G8" s="312">
        <f>SUMIF(Subcontracting!$A$2:$A$51,'Expenditure &amp; Revenue'!A8,Subcontracting!$E$2:$E$51)</f>
        <v>0</v>
      </c>
      <c r="H8" s="312">
        <f>SUMIF('Teaching Costs'!$A$3:$A$102,'Expenditure &amp; Revenue'!A8,'Teaching Costs'!$J$3:$J$102)</f>
        <v>0</v>
      </c>
      <c r="I8" s="312">
        <f>SUMIF(Other!$A$2:$A$41,A8,Other!$D$2:$D$41)</f>
        <v>0</v>
      </c>
      <c r="J8" s="313">
        <f t="shared" si="1"/>
        <v>0</v>
      </c>
      <c r="K8" s="313">
        <f t="shared" si="2"/>
        <v>0</v>
      </c>
      <c r="L8" s="339"/>
      <c r="M8" s="314">
        <f t="shared" si="5"/>
        <v>0</v>
      </c>
      <c r="N8" s="315">
        <f t="shared" si="3"/>
        <v>0</v>
      </c>
      <c r="O8" s="342"/>
      <c r="P8" s="315">
        <f t="shared" si="4"/>
        <v>0</v>
      </c>
      <c r="Q8" s="347"/>
      <c r="R8" s="348"/>
      <c r="S8" s="349"/>
      <c r="T8" s="316">
        <f t="shared" si="6"/>
        <v>0</v>
      </c>
      <c r="V8" s="172" t="str">
        <f>IF('Consolidated Summary Report'!$D$11="select activity","",IF('Consolidated Summary Report'!$D$11="Jean Monnet Networks","P04","P01"))</f>
        <v>P04</v>
      </c>
    </row>
    <row r="9" spans="1:22" ht="15.75" x14ac:dyDescent="0.2">
      <c r="A9" s="112" t="str">
        <f t="shared" si="0"/>
        <v>P05</v>
      </c>
      <c r="B9" s="116"/>
      <c r="C9" s="115"/>
      <c r="D9" s="311">
        <f>SUMIF(Staff!$A$8:$A$56,A9,Staff!$D$8:$D$56)</f>
        <v>0</v>
      </c>
      <c r="E9" s="312">
        <f>SUMIF('Travel and subsistence'!$A$3:$A$143,'Expenditure &amp; Revenue'!A9,'Travel and subsistence'!$H$3:$H$143)</f>
        <v>0</v>
      </c>
      <c r="F9" s="312">
        <f>SUMIF(Equipment!$A$3:$A$52,'Expenditure &amp; Revenue'!A9,Equipment!$I$3:$I$52)</f>
        <v>0</v>
      </c>
      <c r="G9" s="312">
        <f>SUMIF(Subcontracting!$A$2:$A$51,'Expenditure &amp; Revenue'!A9,Subcontracting!$E$2:$E$51)</f>
        <v>0</v>
      </c>
      <c r="H9" s="312">
        <f>SUMIF('Teaching Costs'!$A$3:$A$102,'Expenditure &amp; Revenue'!A9,'Teaching Costs'!$J$3:$J$102)</f>
        <v>0</v>
      </c>
      <c r="I9" s="312">
        <f>SUMIF(Other!$A$2:$A$41,A9,Other!$D$2:$D$41)</f>
        <v>0</v>
      </c>
      <c r="J9" s="313">
        <f t="shared" si="1"/>
        <v>0</v>
      </c>
      <c r="K9" s="313">
        <f t="shared" si="2"/>
        <v>0</v>
      </c>
      <c r="L9" s="339"/>
      <c r="M9" s="314">
        <f t="shared" si="5"/>
        <v>0</v>
      </c>
      <c r="N9" s="315">
        <f t="shared" si="3"/>
        <v>0</v>
      </c>
      <c r="O9" s="342"/>
      <c r="P9" s="315">
        <f t="shared" si="4"/>
        <v>0</v>
      </c>
      <c r="Q9" s="347"/>
      <c r="R9" s="348"/>
      <c r="S9" s="349"/>
      <c r="T9" s="316">
        <f t="shared" si="6"/>
        <v>0</v>
      </c>
      <c r="V9" s="172" t="str">
        <f>IF('Consolidated Summary Report'!$D$11="select activity","",IF('Consolidated Summary Report'!$D$11="Jean Monnet Networks","P05","P01"))</f>
        <v>P05</v>
      </c>
    </row>
    <row r="10" spans="1:22" ht="15.75" x14ac:dyDescent="0.2">
      <c r="A10" s="112" t="str">
        <f t="shared" si="0"/>
        <v>P06</v>
      </c>
      <c r="B10" s="116"/>
      <c r="C10" s="115"/>
      <c r="D10" s="311">
        <f>SUMIF(Staff!$A$8:$A$56,A10,Staff!$D$8:$D$56)</f>
        <v>0</v>
      </c>
      <c r="E10" s="312">
        <f>SUMIF('Travel and subsistence'!$A$3:$A$143,'Expenditure &amp; Revenue'!A10,'Travel and subsistence'!$H$3:$H$143)</f>
        <v>0</v>
      </c>
      <c r="F10" s="312">
        <f>SUMIF(Equipment!$A$3:$A$52,'Expenditure &amp; Revenue'!A10,Equipment!$I$3:$I$52)</f>
        <v>0</v>
      </c>
      <c r="G10" s="312">
        <f>SUMIF(Subcontracting!$A$2:$A$51,'Expenditure &amp; Revenue'!A10,Subcontracting!$E$2:$E$51)</f>
        <v>0</v>
      </c>
      <c r="H10" s="312">
        <f>SUMIF('Teaching Costs'!$A$3:$A$102,'Expenditure &amp; Revenue'!A10,'Teaching Costs'!$J$3:$J$102)</f>
        <v>0</v>
      </c>
      <c r="I10" s="312">
        <f>SUMIF(Other!$A$2:$A$41,A10,Other!$D$2:$D$41)</f>
        <v>0</v>
      </c>
      <c r="J10" s="313">
        <f t="shared" si="1"/>
        <v>0</v>
      </c>
      <c r="K10" s="313">
        <f t="shared" si="2"/>
        <v>0</v>
      </c>
      <c r="L10" s="339"/>
      <c r="M10" s="314">
        <f t="shared" si="5"/>
        <v>0</v>
      </c>
      <c r="N10" s="315">
        <f t="shared" si="3"/>
        <v>0</v>
      </c>
      <c r="O10" s="342"/>
      <c r="P10" s="315">
        <f t="shared" si="4"/>
        <v>0</v>
      </c>
      <c r="Q10" s="347"/>
      <c r="R10" s="348"/>
      <c r="S10" s="349"/>
      <c r="T10" s="316">
        <f t="shared" si="6"/>
        <v>0</v>
      </c>
      <c r="V10" s="172" t="str">
        <f>IF('Consolidated Summary Report'!$D$11="select activity","",IF('Consolidated Summary Report'!$D$11="Jean Monnet Networks","P06","P01"))</f>
        <v>P06</v>
      </c>
    </row>
    <row r="11" spans="1:22" ht="15.75" x14ac:dyDescent="0.2">
      <c r="A11" s="112" t="str">
        <f t="shared" si="0"/>
        <v>P07</v>
      </c>
      <c r="B11" s="116"/>
      <c r="C11" s="115"/>
      <c r="D11" s="311">
        <f>SUMIF(Staff!$A$8:$A$56,A11,Staff!$D$8:$D$56)</f>
        <v>0</v>
      </c>
      <c r="E11" s="312">
        <f>SUMIF('Travel and subsistence'!$A$3:$A$143,'Expenditure &amp; Revenue'!A11,'Travel and subsistence'!$H$3:$H$143)</f>
        <v>0</v>
      </c>
      <c r="F11" s="312">
        <f>SUMIF(Equipment!$A$3:$A$52,'Expenditure &amp; Revenue'!A11,Equipment!$I$3:$I$52)</f>
        <v>0</v>
      </c>
      <c r="G11" s="312">
        <f>SUMIF(Subcontracting!$A$2:$A$51,'Expenditure &amp; Revenue'!A11,Subcontracting!$E$2:$E$51)</f>
        <v>0</v>
      </c>
      <c r="H11" s="312">
        <f>SUMIF('Teaching Costs'!$A$3:$A$102,'Expenditure &amp; Revenue'!A11,'Teaching Costs'!$J$3:$J$102)</f>
        <v>0</v>
      </c>
      <c r="I11" s="312">
        <f>SUMIF(Other!$A$2:$A$41,A11,Other!$D$2:$D$41)</f>
        <v>0</v>
      </c>
      <c r="J11" s="313">
        <f t="shared" si="1"/>
        <v>0</v>
      </c>
      <c r="K11" s="313">
        <f t="shared" si="2"/>
        <v>0</v>
      </c>
      <c r="L11" s="339"/>
      <c r="M11" s="314">
        <f t="shared" si="5"/>
        <v>0</v>
      </c>
      <c r="N11" s="315">
        <f t="shared" si="3"/>
        <v>0</v>
      </c>
      <c r="O11" s="342"/>
      <c r="P11" s="315">
        <f t="shared" si="4"/>
        <v>0</v>
      </c>
      <c r="Q11" s="347"/>
      <c r="R11" s="348"/>
      <c r="S11" s="349"/>
      <c r="T11" s="316">
        <f t="shared" si="6"/>
        <v>0</v>
      </c>
      <c r="V11" s="172" t="str">
        <f>IF('Consolidated Summary Report'!$D$11="select activity","",IF('Consolidated Summary Report'!$D$11="Jean Monnet Networks","P07","P01"))</f>
        <v>P07</v>
      </c>
    </row>
    <row r="12" spans="1:22" ht="15.75" x14ac:dyDescent="0.2">
      <c r="A12" s="112" t="str">
        <f t="shared" si="0"/>
        <v>P08</v>
      </c>
      <c r="B12" s="116"/>
      <c r="C12" s="115"/>
      <c r="D12" s="311">
        <f>SUMIF(Staff!$A$8:$A$56,A12,Staff!$D$8:$D$56)</f>
        <v>0</v>
      </c>
      <c r="E12" s="312">
        <f>SUMIF('Travel and subsistence'!$A$3:$A$143,'Expenditure &amp; Revenue'!A12,'Travel and subsistence'!$H$3:$H$143)</f>
        <v>0</v>
      </c>
      <c r="F12" s="312">
        <f>SUMIF(Equipment!$A$3:$A$52,'Expenditure &amp; Revenue'!A12,Equipment!$I$3:$I$52)</f>
        <v>0</v>
      </c>
      <c r="G12" s="312">
        <f>SUMIF(Subcontracting!$A$2:$A$51,'Expenditure &amp; Revenue'!A12,Subcontracting!$E$2:$E$51)</f>
        <v>0</v>
      </c>
      <c r="H12" s="312">
        <f>SUMIF('Teaching Costs'!$A$3:$A$102,'Expenditure &amp; Revenue'!A12,'Teaching Costs'!$J$3:$J$102)</f>
        <v>0</v>
      </c>
      <c r="I12" s="312">
        <f>SUMIF(Other!$A$2:$A$41,A12,Other!$D$2:$D$41)</f>
        <v>0</v>
      </c>
      <c r="J12" s="313">
        <f t="shared" si="1"/>
        <v>0</v>
      </c>
      <c r="K12" s="313">
        <f t="shared" si="2"/>
        <v>0</v>
      </c>
      <c r="L12" s="339"/>
      <c r="M12" s="314">
        <f t="shared" si="5"/>
        <v>0</v>
      </c>
      <c r="N12" s="315">
        <f t="shared" si="3"/>
        <v>0</v>
      </c>
      <c r="O12" s="342"/>
      <c r="P12" s="315">
        <f t="shared" si="4"/>
        <v>0</v>
      </c>
      <c r="Q12" s="347"/>
      <c r="R12" s="348"/>
      <c r="S12" s="349"/>
      <c r="T12" s="316">
        <f t="shared" si="6"/>
        <v>0</v>
      </c>
      <c r="V12" s="172" t="str">
        <f>IF('Consolidated Summary Report'!$D$11="select activity","",IF('Consolidated Summary Report'!$D$11="Jean Monnet Networks","P08","P01"))</f>
        <v>P08</v>
      </c>
    </row>
    <row r="13" spans="1:22" ht="15.75" x14ac:dyDescent="0.2">
      <c r="A13" s="112" t="str">
        <f t="shared" si="0"/>
        <v>P09</v>
      </c>
      <c r="B13" s="116"/>
      <c r="C13" s="115"/>
      <c r="D13" s="311">
        <f>SUMIF(Staff!$A$8:$A$56,A13,Staff!$D$8:$D$56)</f>
        <v>0</v>
      </c>
      <c r="E13" s="312">
        <f>SUMIF('Travel and subsistence'!$A$3:$A$143,'Expenditure &amp; Revenue'!A13,'Travel and subsistence'!$H$3:$H$143)</f>
        <v>0</v>
      </c>
      <c r="F13" s="312">
        <f>SUMIF(Equipment!$A$3:$A$52,'Expenditure &amp; Revenue'!A13,Equipment!$I$3:$I$52)</f>
        <v>0</v>
      </c>
      <c r="G13" s="312">
        <f>SUMIF(Subcontracting!$A$2:$A$51,'Expenditure &amp; Revenue'!A13,Subcontracting!$E$2:$E$51)</f>
        <v>0</v>
      </c>
      <c r="H13" s="312">
        <f>SUMIF('Teaching Costs'!$A$3:$A$102,'Expenditure &amp; Revenue'!A13,'Teaching Costs'!$J$3:$J$102)</f>
        <v>0</v>
      </c>
      <c r="I13" s="312">
        <f>SUMIF(Other!$A$2:$A$41,A13,Other!$D$2:$D$41)</f>
        <v>0</v>
      </c>
      <c r="J13" s="313">
        <f t="shared" si="1"/>
        <v>0</v>
      </c>
      <c r="K13" s="313">
        <f t="shared" si="2"/>
        <v>0</v>
      </c>
      <c r="L13" s="339"/>
      <c r="M13" s="314">
        <f t="shared" si="5"/>
        <v>0</v>
      </c>
      <c r="N13" s="315">
        <f t="shared" si="3"/>
        <v>0</v>
      </c>
      <c r="O13" s="342"/>
      <c r="P13" s="315">
        <f t="shared" si="4"/>
        <v>0</v>
      </c>
      <c r="Q13" s="347"/>
      <c r="R13" s="348"/>
      <c r="S13" s="349"/>
      <c r="T13" s="316">
        <f t="shared" si="6"/>
        <v>0</v>
      </c>
      <c r="V13" s="172" t="str">
        <f>IF('Consolidated Summary Report'!$D$11="select activity","",IF('Consolidated Summary Report'!$D$11="Jean Monnet Networks","P09","P01"))</f>
        <v>P09</v>
      </c>
    </row>
    <row r="14" spans="1:22" ht="15.75" x14ac:dyDescent="0.2">
      <c r="A14" s="112" t="str">
        <f t="shared" si="0"/>
        <v>P10</v>
      </c>
      <c r="B14" s="116"/>
      <c r="C14" s="115"/>
      <c r="D14" s="311">
        <f>SUMIF(Staff!$A$8:$A$56,A14,Staff!$D$8:$D$56)</f>
        <v>0</v>
      </c>
      <c r="E14" s="312">
        <f>SUMIF('Travel and subsistence'!$A$3:$A$143,'Expenditure &amp; Revenue'!A14,'Travel and subsistence'!$H$3:$H$143)</f>
        <v>0</v>
      </c>
      <c r="F14" s="312">
        <f>SUMIF(Equipment!$A$3:$A$52,'Expenditure &amp; Revenue'!A14,Equipment!$I$3:$I$52)</f>
        <v>0</v>
      </c>
      <c r="G14" s="312">
        <f>SUMIF(Subcontracting!$A$2:$A$51,'Expenditure &amp; Revenue'!A14,Subcontracting!$E$2:$E$51)</f>
        <v>0</v>
      </c>
      <c r="H14" s="312">
        <f>SUMIF('Teaching Costs'!$A$3:$A$102,'Expenditure &amp; Revenue'!A14,'Teaching Costs'!$J$3:$J$102)</f>
        <v>0</v>
      </c>
      <c r="I14" s="312">
        <f>SUMIF(Other!$A$2:$A$41,A14,Other!$D$2:$D$41)</f>
        <v>0</v>
      </c>
      <c r="J14" s="313">
        <f t="shared" si="1"/>
        <v>0</v>
      </c>
      <c r="K14" s="313">
        <f t="shared" si="2"/>
        <v>0</v>
      </c>
      <c r="L14" s="339"/>
      <c r="M14" s="314">
        <f t="shared" si="5"/>
        <v>0</v>
      </c>
      <c r="N14" s="315">
        <f t="shared" si="3"/>
        <v>0</v>
      </c>
      <c r="O14" s="342"/>
      <c r="P14" s="315">
        <f t="shared" si="4"/>
        <v>0</v>
      </c>
      <c r="Q14" s="347"/>
      <c r="R14" s="348"/>
      <c r="S14" s="349"/>
      <c r="T14" s="316">
        <f t="shared" si="6"/>
        <v>0</v>
      </c>
      <c r="V14" s="172" t="str">
        <f>IF('Consolidated Summary Report'!$D$11="select activity","",IF('Consolidated Summary Report'!$D$11="Jean Monnet Networks","P10","P01"))</f>
        <v>P10</v>
      </c>
    </row>
    <row r="15" spans="1:22" ht="15.75" x14ac:dyDescent="0.2">
      <c r="A15" s="112" t="str">
        <f t="shared" si="0"/>
        <v>P11</v>
      </c>
      <c r="B15" s="116"/>
      <c r="C15" s="115"/>
      <c r="D15" s="311">
        <f>SUMIF(Staff!$A$8:$A$56,A15,Staff!$D$8:$D$56)</f>
        <v>0</v>
      </c>
      <c r="E15" s="312">
        <f>SUMIF('Travel and subsistence'!$A$3:$A$143,'Expenditure &amp; Revenue'!A15,'Travel and subsistence'!$H$3:$H$143)</f>
        <v>0</v>
      </c>
      <c r="F15" s="312">
        <f>SUMIF(Equipment!$A$3:$A$52,'Expenditure &amp; Revenue'!A15,Equipment!$I$3:$I$52)</f>
        <v>0</v>
      </c>
      <c r="G15" s="312">
        <f>SUMIF(Subcontracting!$A$2:$A$51,'Expenditure &amp; Revenue'!A15,Subcontracting!$E$2:$E$51)</f>
        <v>0</v>
      </c>
      <c r="H15" s="312">
        <f>SUMIF('Teaching Costs'!$A$3:$A$102,'Expenditure &amp; Revenue'!A15,'Teaching Costs'!$J$3:$J$102)</f>
        <v>0</v>
      </c>
      <c r="I15" s="312">
        <f>SUMIF(Other!$A$2:$A$41,A15,Other!$D$2:$D$41)</f>
        <v>0</v>
      </c>
      <c r="J15" s="313">
        <f t="shared" si="1"/>
        <v>0</v>
      </c>
      <c r="K15" s="313">
        <f t="shared" si="2"/>
        <v>0</v>
      </c>
      <c r="L15" s="339"/>
      <c r="M15" s="314">
        <f t="shared" si="5"/>
        <v>0</v>
      </c>
      <c r="N15" s="315">
        <f t="shared" si="3"/>
        <v>0</v>
      </c>
      <c r="O15" s="342"/>
      <c r="P15" s="315">
        <f t="shared" si="4"/>
        <v>0</v>
      </c>
      <c r="Q15" s="347"/>
      <c r="R15" s="348"/>
      <c r="S15" s="349"/>
      <c r="T15" s="316">
        <f t="shared" si="6"/>
        <v>0</v>
      </c>
      <c r="V15" s="172" t="str">
        <f>IF('Consolidated Summary Report'!$D$11="select activity","",IF('Consolidated Summary Report'!$D$11="Jean Monnet Networks","P11","P01"))</f>
        <v>P11</v>
      </c>
    </row>
    <row r="16" spans="1:22" ht="15.75" x14ac:dyDescent="0.2">
      <c r="A16" s="112" t="str">
        <f t="shared" si="0"/>
        <v>P12</v>
      </c>
      <c r="B16" s="116"/>
      <c r="C16" s="115"/>
      <c r="D16" s="311">
        <f>SUMIF(Staff!$A$8:$A$56,A16,Staff!$D$8:$D$56)</f>
        <v>0</v>
      </c>
      <c r="E16" s="312">
        <f>SUMIF('Travel and subsistence'!$A$3:$A$143,'Expenditure &amp; Revenue'!A16,'Travel and subsistence'!$H$3:$H$143)</f>
        <v>0</v>
      </c>
      <c r="F16" s="312">
        <f>SUMIF(Equipment!$A$3:$A$52,'Expenditure &amp; Revenue'!A16,Equipment!$I$3:$I$52)</f>
        <v>0</v>
      </c>
      <c r="G16" s="312">
        <f>SUMIF(Subcontracting!$A$2:$A$51,'Expenditure &amp; Revenue'!A16,Subcontracting!$E$2:$E$51)</f>
        <v>0</v>
      </c>
      <c r="H16" s="312">
        <f>SUMIF('Teaching Costs'!$A$3:$A$102,'Expenditure &amp; Revenue'!A16,'Teaching Costs'!$J$3:$J$102)</f>
        <v>0</v>
      </c>
      <c r="I16" s="312">
        <f>SUMIF(Other!$A$2:$A$41,A16,Other!$D$2:$D$41)</f>
        <v>0</v>
      </c>
      <c r="J16" s="313">
        <f t="shared" si="1"/>
        <v>0</v>
      </c>
      <c r="K16" s="313">
        <f t="shared" si="2"/>
        <v>0</v>
      </c>
      <c r="L16" s="339"/>
      <c r="M16" s="314">
        <f t="shared" si="5"/>
        <v>0</v>
      </c>
      <c r="N16" s="315">
        <f t="shared" si="3"/>
        <v>0</v>
      </c>
      <c r="O16" s="342"/>
      <c r="P16" s="315">
        <f t="shared" si="4"/>
        <v>0</v>
      </c>
      <c r="Q16" s="347"/>
      <c r="R16" s="348"/>
      <c r="S16" s="349"/>
      <c r="T16" s="316">
        <f t="shared" si="6"/>
        <v>0</v>
      </c>
      <c r="V16" s="172" t="str">
        <f>IF('Consolidated Summary Report'!$D$11="select activity","",IF('Consolidated Summary Report'!$D$11="Jean Monnet Networks","P12","P01"))</f>
        <v>P12</v>
      </c>
    </row>
    <row r="17" spans="1:22" ht="15.75" x14ac:dyDescent="0.2">
      <c r="A17" s="112" t="str">
        <f t="shared" si="0"/>
        <v>P13</v>
      </c>
      <c r="B17" s="116"/>
      <c r="C17" s="115"/>
      <c r="D17" s="311">
        <f>SUMIF(Staff!$A$8:$A$56,A17,Staff!$D$8:$D$56)</f>
        <v>0</v>
      </c>
      <c r="E17" s="312">
        <f>SUMIF('Travel and subsistence'!$A$3:$A$143,'Expenditure &amp; Revenue'!A17,'Travel and subsistence'!$H$3:$H$143)</f>
        <v>0</v>
      </c>
      <c r="F17" s="312">
        <f>SUMIF(Equipment!$A$3:$A$52,'Expenditure &amp; Revenue'!A17,Equipment!$I$3:$I$52)</f>
        <v>0</v>
      </c>
      <c r="G17" s="312">
        <f>SUMIF(Subcontracting!$A$2:$A$51,'Expenditure &amp; Revenue'!A17,Subcontracting!$E$2:$E$51)</f>
        <v>0</v>
      </c>
      <c r="H17" s="312">
        <f>SUMIF('Teaching Costs'!$A$3:$A$102,'Expenditure &amp; Revenue'!A17,'Teaching Costs'!$J$3:$J$102)</f>
        <v>0</v>
      </c>
      <c r="I17" s="312">
        <f>SUMIF(Other!$A$2:$A$41,A17,Other!$D$2:$D$41)</f>
        <v>0</v>
      </c>
      <c r="J17" s="313">
        <f t="shared" si="1"/>
        <v>0</v>
      </c>
      <c r="K17" s="313">
        <f t="shared" si="2"/>
        <v>0</v>
      </c>
      <c r="L17" s="339"/>
      <c r="M17" s="314">
        <f t="shared" si="5"/>
        <v>0</v>
      </c>
      <c r="N17" s="315">
        <f t="shared" si="3"/>
        <v>0</v>
      </c>
      <c r="O17" s="342"/>
      <c r="P17" s="315">
        <f t="shared" si="4"/>
        <v>0</v>
      </c>
      <c r="Q17" s="347"/>
      <c r="R17" s="348"/>
      <c r="S17" s="349"/>
      <c r="T17" s="316">
        <f t="shared" si="6"/>
        <v>0</v>
      </c>
      <c r="V17" s="172" t="str">
        <f>IF('Consolidated Summary Report'!$D$11="select activity","",IF('Consolidated Summary Report'!$D$11="Jean Monnet Networks","P13","P01"))</f>
        <v>P13</v>
      </c>
    </row>
    <row r="18" spans="1:22" ht="15.75" x14ac:dyDescent="0.2">
      <c r="A18" s="112" t="str">
        <f t="shared" si="0"/>
        <v>P14</v>
      </c>
      <c r="B18" s="116"/>
      <c r="C18" s="115"/>
      <c r="D18" s="311">
        <f>SUMIF(Staff!$A$8:$A$56,A18,Staff!$D$8:$D$56)</f>
        <v>0</v>
      </c>
      <c r="E18" s="312">
        <f>SUMIF('Travel and subsistence'!$A$3:$A$143,'Expenditure &amp; Revenue'!A18,'Travel and subsistence'!$H$3:$H$143)</f>
        <v>0</v>
      </c>
      <c r="F18" s="312">
        <f>SUMIF(Equipment!$A$3:$A$52,'Expenditure &amp; Revenue'!A18,Equipment!$I$3:$I$52)</f>
        <v>0</v>
      </c>
      <c r="G18" s="312">
        <f>SUMIF(Subcontracting!$A$2:$A$51,'Expenditure &amp; Revenue'!A18,Subcontracting!$E$2:$E$51)</f>
        <v>0</v>
      </c>
      <c r="H18" s="312">
        <f>SUMIF('Teaching Costs'!$A$3:$A$102,'Expenditure &amp; Revenue'!A18,'Teaching Costs'!$J$3:$J$102)</f>
        <v>0</v>
      </c>
      <c r="I18" s="312">
        <f>SUMIF(Other!$A$2:$A$41,A18,Other!$D$2:$D$41)</f>
        <v>0</v>
      </c>
      <c r="J18" s="313">
        <f t="shared" si="1"/>
        <v>0</v>
      </c>
      <c r="K18" s="313">
        <f t="shared" si="2"/>
        <v>0</v>
      </c>
      <c r="L18" s="339"/>
      <c r="M18" s="314">
        <f t="shared" si="5"/>
        <v>0</v>
      </c>
      <c r="N18" s="315">
        <f t="shared" si="3"/>
        <v>0</v>
      </c>
      <c r="O18" s="342"/>
      <c r="P18" s="315">
        <f t="shared" si="4"/>
        <v>0</v>
      </c>
      <c r="Q18" s="347"/>
      <c r="R18" s="348"/>
      <c r="S18" s="349"/>
      <c r="T18" s="316">
        <f t="shared" si="6"/>
        <v>0</v>
      </c>
      <c r="V18" s="172" t="str">
        <f>IF('Consolidated Summary Report'!$D$11="select activity","",IF('Consolidated Summary Report'!$D$11="Jean Monnet Networks","P14","P01"))</f>
        <v>P14</v>
      </c>
    </row>
    <row r="19" spans="1:22" ht="15.75" x14ac:dyDescent="0.2">
      <c r="A19" s="112" t="str">
        <f t="shared" si="0"/>
        <v>P15</v>
      </c>
      <c r="B19" s="116"/>
      <c r="C19" s="115"/>
      <c r="D19" s="311">
        <f>SUMIF(Staff!$A$8:$A$56,A19,Staff!$D$8:$D$56)</f>
        <v>0</v>
      </c>
      <c r="E19" s="312">
        <f>SUMIF('Travel and subsistence'!$A$3:$A$143,'Expenditure &amp; Revenue'!A19,'Travel and subsistence'!$H$3:$H$143)</f>
        <v>0</v>
      </c>
      <c r="F19" s="312">
        <f>SUMIF(Equipment!$A$3:$A$52,'Expenditure &amp; Revenue'!A19,Equipment!$I$3:$I$52)</f>
        <v>0</v>
      </c>
      <c r="G19" s="312">
        <f>SUMIF(Subcontracting!$A$2:$A$51,'Expenditure &amp; Revenue'!A19,Subcontracting!$E$2:$E$51)</f>
        <v>0</v>
      </c>
      <c r="H19" s="312">
        <f>SUMIF('Teaching Costs'!$A$3:$A$102,'Expenditure &amp; Revenue'!A19,'Teaching Costs'!$J$3:$J$102)</f>
        <v>0</v>
      </c>
      <c r="I19" s="312">
        <f>SUMIF(Other!$A$2:$A$41,A19,Other!$D$2:$D$41)</f>
        <v>0</v>
      </c>
      <c r="J19" s="313">
        <f t="shared" si="1"/>
        <v>0</v>
      </c>
      <c r="K19" s="313">
        <f t="shared" si="2"/>
        <v>0</v>
      </c>
      <c r="L19" s="339"/>
      <c r="M19" s="314">
        <f t="shared" si="5"/>
        <v>0</v>
      </c>
      <c r="N19" s="315">
        <f t="shared" si="3"/>
        <v>0</v>
      </c>
      <c r="O19" s="342"/>
      <c r="P19" s="315">
        <f t="shared" si="4"/>
        <v>0</v>
      </c>
      <c r="Q19" s="347"/>
      <c r="R19" s="348"/>
      <c r="S19" s="349"/>
      <c r="T19" s="316">
        <f t="shared" si="6"/>
        <v>0</v>
      </c>
      <c r="V19" s="172" t="str">
        <f>IF('Consolidated Summary Report'!$D$11="select activity","",IF('Consolidated Summary Report'!$D$11="Jean Monnet Networks","P15","P01"))</f>
        <v>P15</v>
      </c>
    </row>
    <row r="20" spans="1:22" ht="15.75" x14ac:dyDescent="0.2">
      <c r="A20" s="112" t="str">
        <f t="shared" si="0"/>
        <v>P16</v>
      </c>
      <c r="B20" s="116"/>
      <c r="C20" s="115"/>
      <c r="D20" s="311">
        <f>SUMIF(Staff!$A$8:$A$56,A20,Staff!$D$8:$D$56)</f>
        <v>0</v>
      </c>
      <c r="E20" s="312">
        <f>SUMIF('Travel and subsistence'!$A$3:$A$143,'Expenditure &amp; Revenue'!A20,'Travel and subsistence'!$H$3:$H$143)</f>
        <v>0</v>
      </c>
      <c r="F20" s="312">
        <f>SUMIF(Equipment!$A$3:$A$52,'Expenditure &amp; Revenue'!A20,Equipment!$I$3:$I$52)</f>
        <v>0</v>
      </c>
      <c r="G20" s="312">
        <f>SUMIF(Subcontracting!$A$2:$A$51,'Expenditure &amp; Revenue'!A20,Subcontracting!$E$2:$E$51)</f>
        <v>0</v>
      </c>
      <c r="H20" s="312">
        <f>SUMIF('Teaching Costs'!$A$3:$A$102,'Expenditure &amp; Revenue'!A20,'Teaching Costs'!$J$3:$J$102)</f>
        <v>0</v>
      </c>
      <c r="I20" s="312">
        <f>SUMIF(Other!$A$2:$A$41,A20,Other!$D$2:$D$41)</f>
        <v>0</v>
      </c>
      <c r="J20" s="313">
        <f t="shared" si="1"/>
        <v>0</v>
      </c>
      <c r="K20" s="313">
        <f t="shared" si="2"/>
        <v>0</v>
      </c>
      <c r="L20" s="339"/>
      <c r="M20" s="314">
        <f t="shared" ref="M20:M32" si="7">K20+L20</f>
        <v>0</v>
      </c>
      <c r="N20" s="315">
        <f t="shared" si="3"/>
        <v>0</v>
      </c>
      <c r="O20" s="342"/>
      <c r="P20" s="315">
        <f t="shared" si="4"/>
        <v>0</v>
      </c>
      <c r="Q20" s="347"/>
      <c r="R20" s="348"/>
      <c r="S20" s="349"/>
      <c r="T20" s="316">
        <f t="shared" ref="T20:T32" si="8">O20+Q20+R20</f>
        <v>0</v>
      </c>
      <c r="V20" s="172" t="str">
        <f>IF('Consolidated Summary Report'!$D$11="select activity","",IF('Consolidated Summary Report'!$D$11="Jean Monnet Networks","P16","P01"))</f>
        <v>P16</v>
      </c>
    </row>
    <row r="21" spans="1:22" ht="15.75" x14ac:dyDescent="0.2">
      <c r="A21" s="112" t="str">
        <f t="shared" si="0"/>
        <v>P17</v>
      </c>
      <c r="B21" s="116"/>
      <c r="C21" s="115"/>
      <c r="D21" s="311">
        <f>SUMIF(Staff!$A$8:$A$56,A21,Staff!$D$8:$D$56)</f>
        <v>0</v>
      </c>
      <c r="E21" s="312">
        <f>SUMIF('Travel and subsistence'!$A$3:$A$143,'Expenditure &amp; Revenue'!A21,'Travel and subsistence'!$H$3:$H$143)</f>
        <v>0</v>
      </c>
      <c r="F21" s="312">
        <f>SUMIF(Equipment!$A$3:$A$52,'Expenditure &amp; Revenue'!A21,Equipment!$I$3:$I$52)</f>
        <v>0</v>
      </c>
      <c r="G21" s="312">
        <f>SUMIF(Subcontracting!$A$2:$A$51,'Expenditure &amp; Revenue'!A21,Subcontracting!$E$2:$E$51)</f>
        <v>0</v>
      </c>
      <c r="H21" s="312">
        <f>SUMIF('Teaching Costs'!$A$3:$A$102,'Expenditure &amp; Revenue'!A21,'Teaching Costs'!$J$3:$J$102)</f>
        <v>0</v>
      </c>
      <c r="I21" s="312">
        <f>SUMIF(Other!$A$2:$A$41,A21,Other!$D$2:$D$41)</f>
        <v>0</v>
      </c>
      <c r="J21" s="313">
        <f t="shared" si="1"/>
        <v>0</v>
      </c>
      <c r="K21" s="313">
        <f t="shared" si="2"/>
        <v>0</v>
      </c>
      <c r="L21" s="339"/>
      <c r="M21" s="314">
        <f t="shared" si="7"/>
        <v>0</v>
      </c>
      <c r="N21" s="315">
        <f t="shared" si="3"/>
        <v>0</v>
      </c>
      <c r="O21" s="342"/>
      <c r="P21" s="315">
        <f t="shared" si="4"/>
        <v>0</v>
      </c>
      <c r="Q21" s="347"/>
      <c r="R21" s="348"/>
      <c r="S21" s="349"/>
      <c r="T21" s="316">
        <f t="shared" si="8"/>
        <v>0</v>
      </c>
      <c r="V21" s="172" t="str">
        <f>IF('Consolidated Summary Report'!$D$11="select activity","",IF('Consolidated Summary Report'!$D$11="Jean Monnet Networks","P17","P01"))</f>
        <v>P17</v>
      </c>
    </row>
    <row r="22" spans="1:22" ht="15.75" x14ac:dyDescent="0.2">
      <c r="A22" s="112" t="str">
        <f t="shared" si="0"/>
        <v>P18</v>
      </c>
      <c r="B22" s="116"/>
      <c r="C22" s="115"/>
      <c r="D22" s="311">
        <f>SUMIF(Staff!$A$8:$A$56,A22,Staff!$D$8:$D$56)</f>
        <v>0</v>
      </c>
      <c r="E22" s="312">
        <f>SUMIF('Travel and subsistence'!$A$3:$A$143,'Expenditure &amp; Revenue'!A22,'Travel and subsistence'!$H$3:$H$143)</f>
        <v>0</v>
      </c>
      <c r="F22" s="312">
        <f>SUMIF(Equipment!$A$3:$A$52,'Expenditure &amp; Revenue'!A22,Equipment!$I$3:$I$52)</f>
        <v>0</v>
      </c>
      <c r="G22" s="312">
        <f>SUMIF(Subcontracting!$A$2:$A$51,'Expenditure &amp; Revenue'!A22,Subcontracting!$E$2:$E$51)</f>
        <v>0</v>
      </c>
      <c r="H22" s="312">
        <f>SUMIF('Teaching Costs'!$A$3:$A$102,'Expenditure &amp; Revenue'!A22,'Teaching Costs'!$J$3:$J$102)</f>
        <v>0</v>
      </c>
      <c r="I22" s="312">
        <f>SUMIF(Other!$A$2:$A$41,A22,Other!$D$2:$D$41)</f>
        <v>0</v>
      </c>
      <c r="J22" s="313">
        <f t="shared" si="1"/>
        <v>0</v>
      </c>
      <c r="K22" s="313">
        <f t="shared" si="2"/>
        <v>0</v>
      </c>
      <c r="L22" s="339"/>
      <c r="M22" s="314">
        <f t="shared" si="7"/>
        <v>0</v>
      </c>
      <c r="N22" s="315">
        <f t="shared" si="3"/>
        <v>0</v>
      </c>
      <c r="O22" s="342"/>
      <c r="P22" s="315">
        <f t="shared" si="4"/>
        <v>0</v>
      </c>
      <c r="Q22" s="347"/>
      <c r="R22" s="348"/>
      <c r="S22" s="349"/>
      <c r="T22" s="316">
        <f t="shared" si="8"/>
        <v>0</v>
      </c>
      <c r="V22" s="172" t="str">
        <f>IF('Consolidated Summary Report'!$D$11="select activity","",IF('Consolidated Summary Report'!$D$11="Jean Monnet Networks","P18","P01"))</f>
        <v>P18</v>
      </c>
    </row>
    <row r="23" spans="1:22" ht="15.75" x14ac:dyDescent="0.2">
      <c r="A23" s="112" t="str">
        <f t="shared" si="0"/>
        <v>P19</v>
      </c>
      <c r="B23" s="116"/>
      <c r="C23" s="115"/>
      <c r="D23" s="311">
        <f>SUMIF(Staff!$A$8:$A$56,A23,Staff!$D$8:$D$56)</f>
        <v>0</v>
      </c>
      <c r="E23" s="312">
        <f>SUMIF('Travel and subsistence'!$A$3:$A$143,'Expenditure &amp; Revenue'!A23,'Travel and subsistence'!$H$3:$H$143)</f>
        <v>0</v>
      </c>
      <c r="F23" s="312">
        <f>SUMIF(Equipment!$A$3:$A$52,'Expenditure &amp; Revenue'!A23,Equipment!$I$3:$I$52)</f>
        <v>0</v>
      </c>
      <c r="G23" s="312">
        <f>SUMIF(Subcontracting!$A$2:$A$51,'Expenditure &amp; Revenue'!A23,Subcontracting!$E$2:$E$51)</f>
        <v>0</v>
      </c>
      <c r="H23" s="312">
        <f>SUMIF('Teaching Costs'!$A$3:$A$102,'Expenditure &amp; Revenue'!A23,'Teaching Costs'!$J$3:$J$102)</f>
        <v>0</v>
      </c>
      <c r="I23" s="312">
        <f>SUMIF(Other!$A$2:$A$41,A23,Other!$D$2:$D$41)</f>
        <v>0</v>
      </c>
      <c r="J23" s="313">
        <f t="shared" si="1"/>
        <v>0</v>
      </c>
      <c r="K23" s="313">
        <f t="shared" si="2"/>
        <v>0</v>
      </c>
      <c r="L23" s="339"/>
      <c r="M23" s="314">
        <f t="shared" si="7"/>
        <v>0</v>
      </c>
      <c r="N23" s="315">
        <f t="shared" si="3"/>
        <v>0</v>
      </c>
      <c r="O23" s="342"/>
      <c r="P23" s="315">
        <f t="shared" si="4"/>
        <v>0</v>
      </c>
      <c r="Q23" s="347"/>
      <c r="R23" s="348"/>
      <c r="S23" s="349"/>
      <c r="T23" s="316">
        <f t="shared" si="8"/>
        <v>0</v>
      </c>
      <c r="V23" s="172" t="str">
        <f>IF('Consolidated Summary Report'!$D$11="select activity","",IF('Consolidated Summary Report'!$D$11="Jean Monnet Networks","P19","P01"))</f>
        <v>P19</v>
      </c>
    </row>
    <row r="24" spans="1:22" ht="15.75" x14ac:dyDescent="0.2">
      <c r="A24" s="112" t="str">
        <f t="shared" si="0"/>
        <v>P20</v>
      </c>
      <c r="B24" s="116"/>
      <c r="C24" s="115"/>
      <c r="D24" s="311">
        <f>SUMIF(Staff!$A$8:$A$56,A24,Staff!$D$8:$D$56)</f>
        <v>0</v>
      </c>
      <c r="E24" s="312">
        <f>SUMIF('Travel and subsistence'!$A$3:$A$143,'Expenditure &amp; Revenue'!A24,'Travel and subsistence'!$H$3:$H$143)</f>
        <v>0</v>
      </c>
      <c r="F24" s="312">
        <f>SUMIF(Equipment!$A$3:$A$52,'Expenditure &amp; Revenue'!A24,Equipment!$I$3:$I$52)</f>
        <v>0</v>
      </c>
      <c r="G24" s="312">
        <f>SUMIF(Subcontracting!$A$2:$A$51,'Expenditure &amp; Revenue'!A24,Subcontracting!$E$2:$E$51)</f>
        <v>0</v>
      </c>
      <c r="H24" s="312">
        <f>SUMIF('Teaching Costs'!$A$3:$A$102,'Expenditure &amp; Revenue'!A24,'Teaching Costs'!$J$3:$J$102)</f>
        <v>0</v>
      </c>
      <c r="I24" s="312">
        <f>SUMIF(Other!$A$2:$A$41,A24,Other!$D$2:$D$41)</f>
        <v>0</v>
      </c>
      <c r="J24" s="313">
        <f t="shared" si="1"/>
        <v>0</v>
      </c>
      <c r="K24" s="313">
        <f t="shared" si="2"/>
        <v>0</v>
      </c>
      <c r="L24" s="339"/>
      <c r="M24" s="314">
        <f t="shared" si="7"/>
        <v>0</v>
      </c>
      <c r="N24" s="315">
        <f t="shared" si="3"/>
        <v>0</v>
      </c>
      <c r="O24" s="342"/>
      <c r="P24" s="315">
        <f t="shared" si="4"/>
        <v>0</v>
      </c>
      <c r="Q24" s="347"/>
      <c r="R24" s="348"/>
      <c r="S24" s="349"/>
      <c r="T24" s="316">
        <f t="shared" si="8"/>
        <v>0</v>
      </c>
      <c r="V24" s="172" t="str">
        <f>IF('Consolidated Summary Report'!$D$11="select activity","",IF('Consolidated Summary Report'!$D$11="Jean Monnet Networks","P20","P01"))</f>
        <v>P20</v>
      </c>
    </row>
    <row r="25" spans="1:22" ht="15.75" x14ac:dyDescent="0.2">
      <c r="A25" s="112" t="str">
        <f t="shared" si="0"/>
        <v>P21</v>
      </c>
      <c r="B25" s="116"/>
      <c r="C25" s="115"/>
      <c r="D25" s="311">
        <f>SUMIF(Staff!$A$8:$A$56,A25,Staff!$D$8:$D$56)</f>
        <v>0</v>
      </c>
      <c r="E25" s="312">
        <f>SUMIF('Travel and subsistence'!$A$3:$A$143,'Expenditure &amp; Revenue'!A25,'Travel and subsistence'!$H$3:$H$143)</f>
        <v>0</v>
      </c>
      <c r="F25" s="312">
        <f>SUMIF(Equipment!$A$3:$A$52,'Expenditure &amp; Revenue'!A25,Equipment!$I$3:$I$52)</f>
        <v>0</v>
      </c>
      <c r="G25" s="312">
        <f>SUMIF(Subcontracting!$A$2:$A$51,'Expenditure &amp; Revenue'!A25,Subcontracting!$E$2:$E$51)</f>
        <v>0</v>
      </c>
      <c r="H25" s="312">
        <f>SUMIF('Teaching Costs'!$A$3:$A$102,'Expenditure &amp; Revenue'!A25,'Teaching Costs'!$J$3:$J$102)</f>
        <v>0</v>
      </c>
      <c r="I25" s="312">
        <f>SUMIF(Other!$A$2:$A$41,A25,Other!$D$2:$D$41)</f>
        <v>0</v>
      </c>
      <c r="J25" s="313">
        <f t="shared" si="1"/>
        <v>0</v>
      </c>
      <c r="K25" s="313">
        <f t="shared" si="2"/>
        <v>0</v>
      </c>
      <c r="L25" s="339"/>
      <c r="M25" s="314">
        <f t="shared" si="7"/>
        <v>0</v>
      </c>
      <c r="N25" s="315">
        <f t="shared" si="3"/>
        <v>0</v>
      </c>
      <c r="O25" s="342"/>
      <c r="P25" s="315">
        <f t="shared" si="4"/>
        <v>0</v>
      </c>
      <c r="Q25" s="347"/>
      <c r="R25" s="348"/>
      <c r="S25" s="349"/>
      <c r="T25" s="316">
        <f t="shared" si="8"/>
        <v>0</v>
      </c>
      <c r="V25" s="172" t="str">
        <f>IF('Consolidated Summary Report'!$D$11="select activity","",IF('Consolidated Summary Report'!$D$11="Jean Monnet Networks","P21","P01"))</f>
        <v>P21</v>
      </c>
    </row>
    <row r="26" spans="1:22" ht="15.75" x14ac:dyDescent="0.2">
      <c r="A26" s="112" t="str">
        <f t="shared" si="0"/>
        <v>P22</v>
      </c>
      <c r="B26" s="116"/>
      <c r="C26" s="115"/>
      <c r="D26" s="311">
        <f>SUMIF(Staff!$A$8:$A$56,A26,Staff!$D$8:$D$56)</f>
        <v>0</v>
      </c>
      <c r="E26" s="312">
        <f>SUMIF('Travel and subsistence'!$A$3:$A$143,'Expenditure &amp; Revenue'!A26,'Travel and subsistence'!$H$3:$H$143)</f>
        <v>0</v>
      </c>
      <c r="F26" s="312">
        <f>SUMIF(Equipment!$A$3:$A$52,'Expenditure &amp; Revenue'!A26,Equipment!$I$3:$I$52)</f>
        <v>0</v>
      </c>
      <c r="G26" s="312">
        <f>SUMIF(Subcontracting!$A$2:$A$51,'Expenditure &amp; Revenue'!A26,Subcontracting!$E$2:$E$51)</f>
        <v>0</v>
      </c>
      <c r="H26" s="312">
        <f>SUMIF('Teaching Costs'!$A$3:$A$102,'Expenditure &amp; Revenue'!A26,'Teaching Costs'!$J$3:$J$102)</f>
        <v>0</v>
      </c>
      <c r="I26" s="312">
        <f>SUMIF(Other!$A$2:$A$41,A26,Other!$D$2:$D$41)</f>
        <v>0</v>
      </c>
      <c r="J26" s="313">
        <f t="shared" si="1"/>
        <v>0</v>
      </c>
      <c r="K26" s="313">
        <f t="shared" si="2"/>
        <v>0</v>
      </c>
      <c r="L26" s="339"/>
      <c r="M26" s="314">
        <f t="shared" si="7"/>
        <v>0</v>
      </c>
      <c r="N26" s="315">
        <f t="shared" si="3"/>
        <v>0</v>
      </c>
      <c r="O26" s="342"/>
      <c r="P26" s="315">
        <f t="shared" si="4"/>
        <v>0</v>
      </c>
      <c r="Q26" s="347"/>
      <c r="R26" s="348"/>
      <c r="S26" s="349"/>
      <c r="T26" s="316">
        <f t="shared" si="8"/>
        <v>0</v>
      </c>
      <c r="V26" s="172" t="str">
        <f>IF('Consolidated Summary Report'!$D$11="select activity","",IF('Consolidated Summary Report'!$D$11="Jean Monnet Networks","P22","P01"))</f>
        <v>P22</v>
      </c>
    </row>
    <row r="27" spans="1:22" ht="15.75" x14ac:dyDescent="0.2">
      <c r="A27" s="112" t="str">
        <f t="shared" si="0"/>
        <v>P23</v>
      </c>
      <c r="B27" s="116"/>
      <c r="C27" s="115"/>
      <c r="D27" s="311">
        <f>SUMIF(Staff!$A$8:$A$56,A27,Staff!$D$8:$D$56)</f>
        <v>0</v>
      </c>
      <c r="E27" s="312">
        <f>SUMIF('Travel and subsistence'!$A$3:$A$143,'Expenditure &amp; Revenue'!A27,'Travel and subsistence'!$H$3:$H$143)</f>
        <v>0</v>
      </c>
      <c r="F27" s="312">
        <f>SUMIF(Equipment!$A$3:$A$52,'Expenditure &amp; Revenue'!A27,Equipment!$I$3:$I$52)</f>
        <v>0</v>
      </c>
      <c r="G27" s="312">
        <f>SUMIF(Subcontracting!$A$2:$A$51,'Expenditure &amp; Revenue'!A27,Subcontracting!$E$2:$E$51)</f>
        <v>0</v>
      </c>
      <c r="H27" s="312">
        <f>SUMIF('Teaching Costs'!$A$3:$A$102,'Expenditure &amp; Revenue'!A27,'Teaching Costs'!$J$3:$J$102)</f>
        <v>0</v>
      </c>
      <c r="I27" s="312">
        <f>SUMIF(Other!$A$2:$A$41,A27,Other!$D$2:$D$41)</f>
        <v>0</v>
      </c>
      <c r="J27" s="313">
        <f t="shared" si="1"/>
        <v>0</v>
      </c>
      <c r="K27" s="313">
        <f t="shared" si="2"/>
        <v>0</v>
      </c>
      <c r="L27" s="339"/>
      <c r="M27" s="314">
        <f t="shared" si="7"/>
        <v>0</v>
      </c>
      <c r="N27" s="315">
        <f t="shared" si="3"/>
        <v>0</v>
      </c>
      <c r="O27" s="342"/>
      <c r="P27" s="315">
        <f t="shared" si="4"/>
        <v>0</v>
      </c>
      <c r="Q27" s="347"/>
      <c r="R27" s="348"/>
      <c r="S27" s="349"/>
      <c r="T27" s="316">
        <f t="shared" si="8"/>
        <v>0</v>
      </c>
      <c r="V27" s="172" t="str">
        <f>IF('Consolidated Summary Report'!$D$11="select activity","",IF('Consolidated Summary Report'!$D$11="Jean Monnet Networks","P23","P01"))</f>
        <v>P23</v>
      </c>
    </row>
    <row r="28" spans="1:22" ht="15.75" x14ac:dyDescent="0.2">
      <c r="A28" s="112" t="str">
        <f t="shared" si="0"/>
        <v>P24</v>
      </c>
      <c r="B28" s="116"/>
      <c r="C28" s="115"/>
      <c r="D28" s="311">
        <f>SUMIF(Staff!$A$8:$A$56,A28,Staff!$D$8:$D$56)</f>
        <v>0</v>
      </c>
      <c r="E28" s="312">
        <f>SUMIF('Travel and subsistence'!$A$3:$A$143,'Expenditure &amp; Revenue'!A28,'Travel and subsistence'!$H$3:$H$143)</f>
        <v>0</v>
      </c>
      <c r="F28" s="312">
        <f>SUMIF(Equipment!$A$3:$A$52,'Expenditure &amp; Revenue'!A28,Equipment!$I$3:$I$52)</f>
        <v>0</v>
      </c>
      <c r="G28" s="312">
        <f>SUMIF(Subcontracting!$A$2:$A$51,'Expenditure &amp; Revenue'!A28,Subcontracting!$E$2:$E$51)</f>
        <v>0</v>
      </c>
      <c r="H28" s="312">
        <f>SUMIF('Teaching Costs'!$A$3:$A$102,'Expenditure &amp; Revenue'!A28,'Teaching Costs'!$J$3:$J$102)</f>
        <v>0</v>
      </c>
      <c r="I28" s="312">
        <f>SUMIF(Other!$A$2:$A$41,A28,Other!$D$2:$D$41)</f>
        <v>0</v>
      </c>
      <c r="J28" s="313">
        <f t="shared" si="1"/>
        <v>0</v>
      </c>
      <c r="K28" s="313">
        <f t="shared" si="2"/>
        <v>0</v>
      </c>
      <c r="L28" s="339"/>
      <c r="M28" s="314">
        <f t="shared" si="7"/>
        <v>0</v>
      </c>
      <c r="N28" s="315">
        <f t="shared" si="3"/>
        <v>0</v>
      </c>
      <c r="O28" s="342"/>
      <c r="P28" s="315">
        <f t="shared" si="4"/>
        <v>0</v>
      </c>
      <c r="Q28" s="347"/>
      <c r="R28" s="348"/>
      <c r="S28" s="349"/>
      <c r="T28" s="316">
        <f t="shared" si="8"/>
        <v>0</v>
      </c>
      <c r="V28" s="172" t="str">
        <f>IF('Consolidated Summary Report'!$D$11="select activity","",IF('Consolidated Summary Report'!$D$11="Jean Monnet Networks","P24","P01"))</f>
        <v>P24</v>
      </c>
    </row>
    <row r="29" spans="1:22" ht="15.75" x14ac:dyDescent="0.2">
      <c r="A29" s="112" t="str">
        <f t="shared" si="0"/>
        <v>P25</v>
      </c>
      <c r="B29" s="116"/>
      <c r="C29" s="115"/>
      <c r="D29" s="311">
        <f>SUMIF(Staff!$A$8:$A$56,A29,Staff!$D$8:$D$56)</f>
        <v>0</v>
      </c>
      <c r="E29" s="312">
        <f>SUMIF('Travel and subsistence'!$A$3:$A$143,'Expenditure &amp; Revenue'!A29,'Travel and subsistence'!$H$3:$H$143)</f>
        <v>0</v>
      </c>
      <c r="F29" s="312">
        <f>SUMIF(Equipment!$A$3:$A$52,'Expenditure &amp; Revenue'!A29,Equipment!$I$3:$I$52)</f>
        <v>0</v>
      </c>
      <c r="G29" s="312">
        <f>SUMIF(Subcontracting!$A$2:$A$51,'Expenditure &amp; Revenue'!A29,Subcontracting!$E$2:$E$51)</f>
        <v>0</v>
      </c>
      <c r="H29" s="312">
        <f>SUMIF('Teaching Costs'!$A$3:$A$102,'Expenditure &amp; Revenue'!A29,'Teaching Costs'!$J$3:$J$102)</f>
        <v>0</v>
      </c>
      <c r="I29" s="312">
        <f>SUMIF(Other!$A$2:$A$41,A29,Other!$D$2:$D$41)</f>
        <v>0</v>
      </c>
      <c r="J29" s="313">
        <f t="shared" si="1"/>
        <v>0</v>
      </c>
      <c r="K29" s="313">
        <f t="shared" si="2"/>
        <v>0</v>
      </c>
      <c r="L29" s="339"/>
      <c r="M29" s="314">
        <f t="shared" si="7"/>
        <v>0</v>
      </c>
      <c r="N29" s="315">
        <f t="shared" si="3"/>
        <v>0</v>
      </c>
      <c r="O29" s="342"/>
      <c r="P29" s="315">
        <f t="shared" si="4"/>
        <v>0</v>
      </c>
      <c r="Q29" s="347"/>
      <c r="R29" s="348"/>
      <c r="S29" s="349"/>
      <c r="T29" s="316">
        <f t="shared" si="8"/>
        <v>0</v>
      </c>
      <c r="V29" s="172" t="str">
        <f>IF('Consolidated Summary Report'!$D$11="select activity","",IF('Consolidated Summary Report'!$D$11="Jean Monnet Networks","P25","P01"))</f>
        <v>P25</v>
      </c>
    </row>
    <row r="30" spans="1:22" ht="15.75" x14ac:dyDescent="0.2">
      <c r="A30" s="112" t="str">
        <f t="shared" si="0"/>
        <v>P26</v>
      </c>
      <c r="B30" s="116"/>
      <c r="C30" s="115"/>
      <c r="D30" s="311">
        <f>SUMIF(Staff!$A$8:$A$56,A30,Staff!$D$8:$D$56)</f>
        <v>0</v>
      </c>
      <c r="E30" s="312">
        <f>SUMIF('Travel and subsistence'!$A$3:$A$143,'Expenditure &amp; Revenue'!A30,'Travel and subsistence'!$H$3:$H$143)</f>
        <v>0</v>
      </c>
      <c r="F30" s="312">
        <f>SUMIF(Equipment!$A$3:$A$52,'Expenditure &amp; Revenue'!A30,Equipment!$I$3:$I$52)</f>
        <v>0</v>
      </c>
      <c r="G30" s="312">
        <f>SUMIF(Subcontracting!$A$2:$A$51,'Expenditure &amp; Revenue'!A30,Subcontracting!$E$2:$E$51)</f>
        <v>0</v>
      </c>
      <c r="H30" s="312">
        <f>SUMIF('Teaching Costs'!$A$3:$A$102,'Expenditure &amp; Revenue'!A30,'Teaching Costs'!$J$3:$J$102)</f>
        <v>0</v>
      </c>
      <c r="I30" s="312">
        <f>SUMIF(Other!$A$2:$A$41,A30,Other!$D$2:$D$41)</f>
        <v>0</v>
      </c>
      <c r="J30" s="313">
        <f t="shared" si="1"/>
        <v>0</v>
      </c>
      <c r="K30" s="313">
        <f t="shared" si="2"/>
        <v>0</v>
      </c>
      <c r="L30" s="339"/>
      <c r="M30" s="314">
        <f t="shared" si="7"/>
        <v>0</v>
      </c>
      <c r="N30" s="315">
        <f t="shared" si="3"/>
        <v>0</v>
      </c>
      <c r="O30" s="342"/>
      <c r="P30" s="315">
        <f t="shared" si="4"/>
        <v>0</v>
      </c>
      <c r="Q30" s="347"/>
      <c r="R30" s="348"/>
      <c r="S30" s="349"/>
      <c r="T30" s="316">
        <f t="shared" si="8"/>
        <v>0</v>
      </c>
      <c r="V30" s="172" t="str">
        <f>IF('Consolidated Summary Report'!$D$11="select activity","",IF('Consolidated Summary Report'!$D$11="Jean Monnet Networks","P26","P01"))</f>
        <v>P26</v>
      </c>
    </row>
    <row r="31" spans="1:22" ht="15.75" x14ac:dyDescent="0.2">
      <c r="A31" s="112" t="str">
        <f t="shared" si="0"/>
        <v>P27</v>
      </c>
      <c r="B31" s="116"/>
      <c r="C31" s="115"/>
      <c r="D31" s="311">
        <f>SUMIF(Staff!$A$8:$A$56,A31,Staff!$D$8:$D$56)</f>
        <v>0</v>
      </c>
      <c r="E31" s="312">
        <f>SUMIF('Travel and subsistence'!$A$3:$A$143,'Expenditure &amp; Revenue'!A31,'Travel and subsistence'!$H$3:$H$143)</f>
        <v>0</v>
      </c>
      <c r="F31" s="312">
        <f>SUMIF(Equipment!$A$3:$A$52,'Expenditure &amp; Revenue'!A31,Equipment!$I$3:$I$52)</f>
        <v>0</v>
      </c>
      <c r="G31" s="312">
        <f>SUMIF(Subcontracting!$A$2:$A$51,'Expenditure &amp; Revenue'!A31,Subcontracting!$E$2:$E$51)</f>
        <v>0</v>
      </c>
      <c r="H31" s="312">
        <f>SUMIF('Teaching Costs'!$A$3:$A$102,'Expenditure &amp; Revenue'!A31,'Teaching Costs'!$J$3:$J$102)</f>
        <v>0</v>
      </c>
      <c r="I31" s="312">
        <f>SUMIF(Other!$A$2:$A$41,A31,Other!$D$2:$D$41)</f>
        <v>0</v>
      </c>
      <c r="J31" s="313">
        <f t="shared" si="1"/>
        <v>0</v>
      </c>
      <c r="K31" s="313">
        <f t="shared" si="2"/>
        <v>0</v>
      </c>
      <c r="L31" s="339"/>
      <c r="M31" s="314">
        <f t="shared" si="7"/>
        <v>0</v>
      </c>
      <c r="N31" s="315">
        <f t="shared" si="3"/>
        <v>0</v>
      </c>
      <c r="O31" s="342"/>
      <c r="P31" s="315">
        <f t="shared" si="4"/>
        <v>0</v>
      </c>
      <c r="Q31" s="347"/>
      <c r="R31" s="348"/>
      <c r="S31" s="349"/>
      <c r="T31" s="316">
        <f t="shared" si="8"/>
        <v>0</v>
      </c>
      <c r="V31" s="172" t="str">
        <f>IF('Consolidated Summary Report'!$D$11="select activity","",IF('Consolidated Summary Report'!$D$11="Jean Monnet Networks","P27","P01"))</f>
        <v>P27</v>
      </c>
    </row>
    <row r="32" spans="1:22" ht="15.75" x14ac:dyDescent="0.2">
      <c r="A32" s="112" t="str">
        <f t="shared" si="0"/>
        <v>P28</v>
      </c>
      <c r="B32" s="116"/>
      <c r="C32" s="115"/>
      <c r="D32" s="311">
        <f>SUMIF(Staff!$A$8:$A$56,A32,Staff!$D$8:$D$56)</f>
        <v>0</v>
      </c>
      <c r="E32" s="312">
        <f>SUMIF('Travel and subsistence'!$A$3:$A$143,'Expenditure &amp; Revenue'!A32,'Travel and subsistence'!$H$3:$H$143)</f>
        <v>0</v>
      </c>
      <c r="F32" s="312">
        <f>SUMIF(Equipment!$A$3:$A$52,'Expenditure &amp; Revenue'!A32,Equipment!$I$3:$I$52)</f>
        <v>0</v>
      </c>
      <c r="G32" s="312">
        <f>SUMIF(Subcontracting!$A$2:$A$51,'Expenditure &amp; Revenue'!A32,Subcontracting!$E$2:$E$51)</f>
        <v>0</v>
      </c>
      <c r="H32" s="312">
        <f>SUMIF('Teaching Costs'!$A$3:$A$102,'Expenditure &amp; Revenue'!A32,'Teaching Costs'!$J$3:$J$102)</f>
        <v>0</v>
      </c>
      <c r="I32" s="312">
        <f>SUMIF(Other!$A$2:$A$41,A32,Other!$D$2:$D$41)</f>
        <v>0</v>
      </c>
      <c r="J32" s="313">
        <f t="shared" si="1"/>
        <v>0</v>
      </c>
      <c r="K32" s="313">
        <f t="shared" si="2"/>
        <v>0</v>
      </c>
      <c r="L32" s="339"/>
      <c r="M32" s="314">
        <f t="shared" si="7"/>
        <v>0</v>
      </c>
      <c r="N32" s="315">
        <f t="shared" si="3"/>
        <v>0</v>
      </c>
      <c r="O32" s="342"/>
      <c r="P32" s="315">
        <f t="shared" si="4"/>
        <v>0</v>
      </c>
      <c r="Q32" s="347"/>
      <c r="R32" s="348"/>
      <c r="S32" s="349"/>
      <c r="T32" s="316">
        <f t="shared" si="8"/>
        <v>0</v>
      </c>
      <c r="V32" s="172" t="str">
        <f>IF('Consolidated Summary Report'!$D$11="select activity","",IF('Consolidated Summary Report'!$D$11="Jean Monnet Networks","P28","P01"))</f>
        <v>P28</v>
      </c>
    </row>
    <row r="33" spans="1:22" ht="15.75" x14ac:dyDescent="0.2">
      <c r="A33" s="112" t="str">
        <f t="shared" si="0"/>
        <v>P29</v>
      </c>
      <c r="B33" s="116"/>
      <c r="C33" s="115"/>
      <c r="D33" s="311">
        <f>SUMIF(Staff!$A$8:$A$56,A33,Staff!$D$8:$D$56)</f>
        <v>0</v>
      </c>
      <c r="E33" s="312">
        <f>SUMIF('Travel and subsistence'!$A$3:$A$143,'Expenditure &amp; Revenue'!A33,'Travel and subsistence'!$H$3:$H$143)</f>
        <v>0</v>
      </c>
      <c r="F33" s="312">
        <f>SUMIF(Equipment!$A$3:$A$52,'Expenditure &amp; Revenue'!A33,Equipment!$I$3:$I$52)</f>
        <v>0</v>
      </c>
      <c r="G33" s="312">
        <f>SUMIF(Subcontracting!$A$2:$A$51,'Expenditure &amp; Revenue'!A33,Subcontracting!$E$2:$E$51)</f>
        <v>0</v>
      </c>
      <c r="H33" s="312">
        <f>SUMIF('Teaching Costs'!$A$3:$A$102,'Expenditure &amp; Revenue'!A33,'Teaching Costs'!$J$3:$J$102)</f>
        <v>0</v>
      </c>
      <c r="I33" s="312">
        <f>SUMIF(Other!$A$2:$A$41,A33,Other!$D$2:$D$41)</f>
        <v>0</v>
      </c>
      <c r="J33" s="313">
        <f t="shared" si="1"/>
        <v>0</v>
      </c>
      <c r="K33" s="313">
        <f t="shared" si="2"/>
        <v>0</v>
      </c>
      <c r="L33" s="339"/>
      <c r="M33" s="314">
        <f t="shared" si="5"/>
        <v>0</v>
      </c>
      <c r="N33" s="315">
        <f t="shared" si="3"/>
        <v>0</v>
      </c>
      <c r="O33" s="342"/>
      <c r="P33" s="315">
        <f t="shared" si="4"/>
        <v>0</v>
      </c>
      <c r="Q33" s="347"/>
      <c r="R33" s="348"/>
      <c r="S33" s="349"/>
      <c r="T33" s="316">
        <f t="shared" si="6"/>
        <v>0</v>
      </c>
      <c r="V33" s="172" t="str">
        <f>IF('Consolidated Summary Report'!$D$11="select activity","",IF('Consolidated Summary Report'!$D$11="Jean Monnet Networks","P29","P01"))</f>
        <v>P29</v>
      </c>
    </row>
    <row r="34" spans="1:22" ht="16.5" thickBot="1" x14ac:dyDescent="0.25">
      <c r="A34" s="113" t="str">
        <f t="shared" si="0"/>
        <v>P30</v>
      </c>
      <c r="B34" s="117"/>
      <c r="C34" s="118"/>
      <c r="D34" s="317">
        <f>SUMIF(Staff!$A$8:$A$56,A34,Staff!$D$8:$D$56)</f>
        <v>0</v>
      </c>
      <c r="E34" s="318">
        <f>SUMIF('Travel and subsistence'!$A$3:$A$143,'Expenditure &amp; Revenue'!A34,'Travel and subsistence'!$H$3:$H$143)</f>
        <v>0</v>
      </c>
      <c r="F34" s="318">
        <f>SUMIF(Equipment!$A$3:$A$52,'Expenditure &amp; Revenue'!A34,Equipment!$I$3:$I$52)</f>
        <v>0</v>
      </c>
      <c r="G34" s="319">
        <f>SUMIF(Subcontracting!$A$2:$A$51,'Expenditure &amp; Revenue'!A34,Subcontracting!$E$2:$E$51)</f>
        <v>0</v>
      </c>
      <c r="H34" s="319">
        <f>SUMIF('Teaching Costs'!$A$3:$A$102,'Expenditure &amp; Revenue'!A34,'Teaching Costs'!$J$3:$J$102)</f>
        <v>0</v>
      </c>
      <c r="I34" s="319">
        <f>SUMIF(Other!$A$2:$A$41,A34,Other!$D$2:$D$41)</f>
        <v>0</v>
      </c>
      <c r="J34" s="320">
        <f t="shared" si="1"/>
        <v>0</v>
      </c>
      <c r="K34" s="320">
        <f t="shared" si="2"/>
        <v>0</v>
      </c>
      <c r="L34" s="340"/>
      <c r="M34" s="321">
        <f>K34+L34</f>
        <v>0</v>
      </c>
      <c r="N34" s="322">
        <f t="shared" si="3"/>
        <v>0</v>
      </c>
      <c r="O34" s="343"/>
      <c r="P34" s="322">
        <f t="shared" si="4"/>
        <v>0</v>
      </c>
      <c r="Q34" s="350"/>
      <c r="R34" s="351"/>
      <c r="S34" s="352"/>
      <c r="T34" s="323">
        <f>O34+Q34+R34</f>
        <v>0</v>
      </c>
      <c r="V34" s="173" t="str">
        <f>IF('Consolidated Summary Report'!$D$11="select activity","",IF('Consolidated Summary Report'!$D$11="Jean Monnet Networks","P30","P01"))</f>
        <v>P30</v>
      </c>
    </row>
    <row r="35" spans="1:22" s="332" customFormat="1" ht="38.25" customHeight="1" thickTop="1" thickBot="1" x14ac:dyDescent="0.25">
      <c r="A35" s="614" t="s">
        <v>0</v>
      </c>
      <c r="B35" s="615"/>
      <c r="C35" s="616"/>
      <c r="D35" s="324">
        <f t="shared" ref="D35:J35" si="9">SUM(D5:D34)</f>
        <v>0</v>
      </c>
      <c r="E35" s="325">
        <f t="shared" si="9"/>
        <v>0</v>
      </c>
      <c r="F35" s="326">
        <f t="shared" si="9"/>
        <v>0</v>
      </c>
      <c r="G35" s="327">
        <f t="shared" si="9"/>
        <v>0</v>
      </c>
      <c r="H35" s="327">
        <f>SUM(H5:H34)</f>
        <v>0</v>
      </c>
      <c r="I35" s="328">
        <f t="shared" si="9"/>
        <v>0</v>
      </c>
      <c r="J35" s="329">
        <f t="shared" si="9"/>
        <v>0</v>
      </c>
      <c r="K35" s="329">
        <f>IF(D35+J35&lt;&gt;SUM(K5:K34),"ERROR",D35+J35)</f>
        <v>0</v>
      </c>
      <c r="L35" s="330">
        <f>SUM(L5:L34)</f>
        <v>0</v>
      </c>
      <c r="M35" s="620">
        <f>SUM(M5:M34)</f>
        <v>0</v>
      </c>
      <c r="N35" s="23"/>
      <c r="O35" s="331">
        <f>SUM(O5:O34)</f>
        <v>0</v>
      </c>
      <c r="P35" s="24"/>
      <c r="Q35" s="331">
        <f>SUM(Q5:Q34)</f>
        <v>0</v>
      </c>
      <c r="R35" s="331">
        <f>SUM(R5:R34)</f>
        <v>0</v>
      </c>
      <c r="S35" s="25"/>
      <c r="T35" s="588">
        <f>IF(M35=O35+Q35+R35,M35,"ERROR: EXPENDITURES&lt;&gt;REVENUES")</f>
        <v>0</v>
      </c>
      <c r="V35" s="174"/>
    </row>
    <row r="36" spans="1:22" s="333" customFormat="1" ht="38.25" customHeight="1" thickTop="1" thickBot="1" x14ac:dyDescent="0.25">
      <c r="A36" s="38"/>
      <c r="B36" s="38"/>
      <c r="C36" s="38"/>
      <c r="D36" s="26"/>
      <c r="E36" s="27"/>
      <c r="F36" s="27"/>
      <c r="G36" s="27"/>
      <c r="H36" s="27"/>
      <c r="I36" s="27"/>
      <c r="J36" s="26"/>
      <c r="K36" s="26"/>
      <c r="L36" s="28"/>
      <c r="M36" s="621"/>
      <c r="N36" s="29"/>
      <c r="O36" s="591">
        <f>O35+Q35+R35</f>
        <v>0</v>
      </c>
      <c r="P36" s="592"/>
      <c r="Q36" s="592"/>
      <c r="R36" s="593"/>
      <c r="S36" s="30"/>
      <c r="T36" s="589"/>
      <c r="V36" s="175"/>
    </row>
    <row r="37" spans="1:22" ht="18.75" thickTop="1" x14ac:dyDescent="0.25">
      <c r="J37" s="335"/>
      <c r="T37" s="337"/>
    </row>
  </sheetData>
  <sheetProtection password="DC80" sheet="1"/>
  <mergeCells count="18">
    <mergeCell ref="A35:C35"/>
    <mergeCell ref="A1:A4"/>
    <mergeCell ref="M35:M36"/>
    <mergeCell ref="B1:C3"/>
    <mergeCell ref="D1:N1"/>
    <mergeCell ref="D3:D4"/>
    <mergeCell ref="T2:T4"/>
    <mergeCell ref="O2:P3"/>
    <mergeCell ref="K3:K4"/>
    <mergeCell ref="R2:S3"/>
    <mergeCell ref="D2:K2"/>
    <mergeCell ref="E3:J3"/>
    <mergeCell ref="O1:T1"/>
    <mergeCell ref="M2:N3"/>
    <mergeCell ref="L3:L4"/>
    <mergeCell ref="T35:T36"/>
    <mergeCell ref="Q2:Q4"/>
    <mergeCell ref="O36:R36"/>
  </mergeCells>
  <phoneticPr fontId="8" type="noConversion"/>
  <dataValidations count="6">
    <dataValidation operator="greaterThanOrEqual" showInputMessage="1" showErrorMessage="1" sqref="T5:T34" xr:uid="{00000000-0002-0000-0200-000000000000}"/>
    <dataValidation operator="lessThanOrEqual" allowBlank="1" showInputMessage="1" showErrorMessage="1" sqref="M5:N34" xr:uid="{00000000-0002-0000-0200-000001000000}"/>
    <dataValidation type="whole" operator="greaterThanOrEqual" allowBlank="1" showInputMessage="1" showErrorMessage="1" sqref="K5:K34" xr:uid="{00000000-0002-0000-0200-000002000000}">
      <formula1>0</formula1>
    </dataValidation>
    <dataValidation operator="greaterThanOrEqual" allowBlank="1" showInputMessage="1" showErrorMessage="1" sqref="S5:S34" xr:uid="{00000000-0002-0000-0200-000003000000}"/>
    <dataValidation type="list" allowBlank="1" showInputMessage="1" showErrorMessage="1" sqref="C5:C34" xr:uid="{00000000-0002-0000-0200-000004000000}">
      <formula1>countries</formula1>
    </dataValidation>
    <dataValidation type="custom" allowBlank="1" showInputMessage="1" showErrorMessage="1" error="No more than two decimals." sqref="L5:L34 O5:O34 Q5:R34" xr:uid="{00000000-0002-0000-0200-000005000000}">
      <formula1>EXACT(L5,TRUNC(L5,2))</formula1>
    </dataValidation>
  </dataValidations>
  <printOptions horizontalCentered="1"/>
  <pageMargins left="0.19685039370078741" right="0.19685039370078741" top="0.55118110236220474" bottom="0.55118110236220474" header="0.31496062992125984" footer="0.31496062992125984"/>
  <pageSetup paperSize="9" scale="50" orientation="landscape" r:id="rId1"/>
  <headerFooter alignWithMargins="0">
    <oddHeader>&amp;C&amp;A</oddHeader>
    <oddFooter>&amp;L&amp;F&amp;CPage &amp;P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AE58"/>
  <sheetViews>
    <sheetView zoomScale="70" zoomScaleNormal="70" workbookViewId="0">
      <selection activeCell="I8" sqref="I8"/>
    </sheetView>
  </sheetViews>
  <sheetFormatPr defaultColWidth="0" defaultRowHeight="12.75" x14ac:dyDescent="0.2"/>
  <cols>
    <col min="1" max="1" width="17.5703125" style="50" customWidth="1"/>
    <col min="2" max="2" width="36.85546875" style="229" customWidth="1"/>
    <col min="3" max="3" width="13.5703125" style="47" customWidth="1"/>
    <col min="4" max="4" width="17.140625" style="47" customWidth="1"/>
    <col min="5" max="5" width="12.85546875" style="47" customWidth="1"/>
    <col min="6" max="6" width="12.7109375" style="47" customWidth="1"/>
    <col min="7" max="7" width="12.85546875" style="47" hidden="1" customWidth="1"/>
    <col min="8" max="8" width="13.7109375" style="47" customWidth="1"/>
    <col min="9" max="9" width="14.28515625" style="47" customWidth="1"/>
    <col min="10" max="10" width="12.7109375" style="47" customWidth="1"/>
    <col min="11" max="11" width="8.140625" style="47" hidden="1" customWidth="1"/>
    <col min="12" max="12" width="13.7109375" style="47" customWidth="1"/>
    <col min="13" max="13" width="13.85546875" style="47" customWidth="1"/>
    <col min="14" max="14" width="12.7109375" style="47" customWidth="1"/>
    <col min="15" max="15" width="7.85546875" style="47" hidden="1" customWidth="1"/>
    <col min="16" max="16" width="13.7109375" style="47" customWidth="1"/>
    <col min="17" max="17" width="13.140625" style="47" customWidth="1"/>
    <col min="18" max="18" width="12.7109375" style="47" customWidth="1"/>
    <col min="19" max="19" width="8.28515625" style="47" hidden="1" customWidth="1"/>
    <col min="20" max="20" width="15.5703125" style="47" customWidth="1"/>
    <col min="21" max="21" width="1.7109375" style="47" customWidth="1"/>
    <col min="22" max="31" width="15.85546875" style="47" hidden="1" customWidth="1"/>
    <col min="32" max="16384" width="0" style="47" hidden="1"/>
  </cols>
  <sheetData>
    <row r="1" spans="1:21" s="179" customFormat="1" ht="14.25" customHeight="1" thickBot="1" x14ac:dyDescent="0.3">
      <c r="A1" s="176"/>
      <c r="B1" s="177"/>
      <c r="C1" s="178"/>
      <c r="D1" s="178"/>
      <c r="E1" s="637" t="s">
        <v>39</v>
      </c>
      <c r="F1" s="638"/>
      <c r="G1" s="638"/>
      <c r="H1" s="638"/>
      <c r="I1" s="638"/>
      <c r="J1" s="638"/>
      <c r="K1" s="638"/>
      <c r="L1" s="638"/>
      <c r="M1" s="638"/>
      <c r="N1" s="638"/>
      <c r="O1" s="638"/>
      <c r="P1" s="638"/>
      <c r="Q1" s="638"/>
      <c r="R1" s="638"/>
      <c r="S1" s="639"/>
      <c r="T1" s="640"/>
      <c r="U1" s="420"/>
    </row>
    <row r="2" spans="1:21" s="180" customFormat="1" ht="27" customHeight="1" thickTop="1" x14ac:dyDescent="0.2">
      <c r="A2" s="629" t="s">
        <v>125</v>
      </c>
      <c r="B2" s="635" t="s">
        <v>16</v>
      </c>
      <c r="C2" s="631" t="s">
        <v>40</v>
      </c>
      <c r="D2" s="633" t="s">
        <v>44</v>
      </c>
      <c r="E2" s="641" t="s">
        <v>27</v>
      </c>
      <c r="F2" s="642"/>
      <c r="G2" s="642"/>
      <c r="H2" s="642"/>
      <c r="I2" s="642" t="s">
        <v>28</v>
      </c>
      <c r="J2" s="642"/>
      <c r="K2" s="642"/>
      <c r="L2" s="642"/>
      <c r="M2" s="642" t="s">
        <v>14</v>
      </c>
      <c r="N2" s="642"/>
      <c r="O2" s="642"/>
      <c r="P2" s="642"/>
      <c r="Q2" s="642" t="s">
        <v>15</v>
      </c>
      <c r="R2" s="642"/>
      <c r="S2" s="643"/>
      <c r="T2" s="644"/>
      <c r="U2" s="421"/>
    </row>
    <row r="3" spans="1:21" s="180" customFormat="1" ht="42" customHeight="1" thickBot="1" x14ac:dyDescent="0.25">
      <c r="A3" s="630"/>
      <c r="B3" s="636"/>
      <c r="C3" s="632"/>
      <c r="D3" s="634"/>
      <c r="E3" s="181" t="s">
        <v>19</v>
      </c>
      <c r="F3" s="182" t="s">
        <v>26</v>
      </c>
      <c r="G3" s="182"/>
      <c r="H3" s="183" t="s">
        <v>9</v>
      </c>
      <c r="I3" s="183" t="s">
        <v>19</v>
      </c>
      <c r="J3" s="182" t="s">
        <v>26</v>
      </c>
      <c r="K3" s="182"/>
      <c r="L3" s="183" t="s">
        <v>9</v>
      </c>
      <c r="M3" s="183" t="s">
        <v>19</v>
      </c>
      <c r="N3" s="182" t="s">
        <v>26</v>
      </c>
      <c r="O3" s="182"/>
      <c r="P3" s="183" t="s">
        <v>9</v>
      </c>
      <c r="Q3" s="183" t="s">
        <v>19</v>
      </c>
      <c r="R3" s="182" t="s">
        <v>26</v>
      </c>
      <c r="S3" s="184"/>
      <c r="T3" s="185" t="s">
        <v>9</v>
      </c>
      <c r="U3" s="421"/>
    </row>
    <row r="4" spans="1:21" ht="13.5" thickBot="1" x14ac:dyDescent="0.25">
      <c r="A4" s="630"/>
      <c r="B4" s="186" t="s">
        <v>20</v>
      </c>
      <c r="C4" s="436">
        <f>SUM(C8:C56)</f>
        <v>0</v>
      </c>
      <c r="D4" s="187"/>
      <c r="E4" s="435">
        <f>SUM(E8:E56)</f>
        <v>0</v>
      </c>
      <c r="F4" s="188"/>
      <c r="G4" s="188"/>
      <c r="H4" s="188"/>
      <c r="I4" s="436">
        <f>SUM(I8:I56)</f>
        <v>0</v>
      </c>
      <c r="J4" s="188"/>
      <c r="K4" s="188"/>
      <c r="L4" s="188"/>
      <c r="M4" s="436">
        <f>SUM(M8:M56)</f>
        <v>0</v>
      </c>
      <c r="N4" s="188"/>
      <c r="O4" s="188"/>
      <c r="P4" s="188"/>
      <c r="Q4" s="436">
        <f>SUM(Q8:Q56)</f>
        <v>0</v>
      </c>
      <c r="R4" s="188"/>
      <c r="S4" s="189"/>
      <c r="T4" s="190"/>
      <c r="U4" s="9"/>
    </row>
    <row r="5" spans="1:21" s="199" customFormat="1" ht="13.5" thickBot="1" x14ac:dyDescent="0.25">
      <c r="A5" s="630"/>
      <c r="B5" s="191" t="s">
        <v>32</v>
      </c>
      <c r="C5" s="192"/>
      <c r="D5" s="193">
        <f>SUM(D8:D56)</f>
        <v>0</v>
      </c>
      <c r="E5" s="194"/>
      <c r="F5" s="195"/>
      <c r="G5" s="195"/>
      <c r="H5" s="196">
        <f>SUM(H8:H56)</f>
        <v>0</v>
      </c>
      <c r="I5" s="195"/>
      <c r="J5" s="195"/>
      <c r="K5" s="195"/>
      <c r="L5" s="196">
        <f>SUM(L8:L56)</f>
        <v>0</v>
      </c>
      <c r="M5" s="195"/>
      <c r="N5" s="195"/>
      <c r="O5" s="195"/>
      <c r="P5" s="196">
        <f>SUM(P8:P56)</f>
        <v>0</v>
      </c>
      <c r="Q5" s="195"/>
      <c r="R5" s="195"/>
      <c r="S5" s="197"/>
      <c r="T5" s="198">
        <f>SUM(T8:T56)</f>
        <v>0</v>
      </c>
      <c r="U5" s="422"/>
    </row>
    <row r="6" spans="1:21" s="208" customFormat="1" ht="30.95" hidden="1" customHeight="1" thickTop="1" thickBot="1" x14ac:dyDescent="0.25">
      <c r="A6" s="200"/>
      <c r="B6" s="201" t="s">
        <v>55</v>
      </c>
      <c r="C6" s="202"/>
      <c r="D6" s="203">
        <f>SUM(D8:D49)</f>
        <v>0</v>
      </c>
      <c r="E6" s="202"/>
      <c r="F6" s="204"/>
      <c r="G6" s="204"/>
      <c r="H6" s="205"/>
      <c r="I6" s="204"/>
      <c r="J6" s="204"/>
      <c r="K6" s="204"/>
      <c r="L6" s="205"/>
      <c r="M6" s="204"/>
      <c r="N6" s="204"/>
      <c r="O6" s="204"/>
      <c r="P6" s="205"/>
      <c r="Q6" s="204"/>
      <c r="R6" s="204"/>
      <c r="S6" s="206"/>
      <c r="T6" s="207"/>
      <c r="U6" s="423"/>
    </row>
    <row r="7" spans="1:21" s="208" customFormat="1" ht="30.95" hidden="1" customHeight="1" thickTop="1" thickBot="1" x14ac:dyDescent="0.25">
      <c r="A7" s="209"/>
      <c r="B7" s="210" t="s">
        <v>54</v>
      </c>
      <c r="C7" s="211"/>
      <c r="D7" s="212">
        <f>SUM(D50:D56)</f>
        <v>0</v>
      </c>
      <c r="E7" s="211"/>
      <c r="F7" s="213"/>
      <c r="G7" s="213"/>
      <c r="H7" s="214"/>
      <c r="I7" s="213"/>
      <c r="J7" s="213"/>
      <c r="K7" s="213"/>
      <c r="L7" s="214"/>
      <c r="M7" s="213"/>
      <c r="N7" s="213"/>
      <c r="O7" s="213"/>
      <c r="P7" s="214"/>
      <c r="Q7" s="213"/>
      <c r="R7" s="213"/>
      <c r="S7" s="215"/>
      <c r="T7" s="216"/>
      <c r="U7" s="423"/>
    </row>
    <row r="8" spans="1:21" ht="17.25" customHeight="1" x14ac:dyDescent="0.2">
      <c r="A8" s="120" t="s">
        <v>395</v>
      </c>
      <c r="B8" s="126" t="str">
        <f>IFERROR(IF(A8="","",IF(VLOOKUP(A8,'Expenditure &amp; Revenue'!$A$5:$C$34,3,FALSE)="","",VLOOKUP(A8,'Expenditure &amp; Revenue'!$A$5:$C$34,3,FALSE))),"")</f>
        <v/>
      </c>
      <c r="C8" s="437">
        <f>SUM(E8,I8,M8,Q8)</f>
        <v>0</v>
      </c>
      <c r="D8" s="217">
        <f>SUM(H8,L8,P8,T8)</f>
        <v>0</v>
      </c>
      <c r="E8" s="433"/>
      <c r="F8" s="123"/>
      <c r="G8" s="218" t="e">
        <f>IF(ISBLANK(B8),1,VLOOKUP(B8,Rates,3,FALSE))</f>
        <v>#NAME?</v>
      </c>
      <c r="H8" s="219">
        <f>IFERROR(IF(OR(B8="",B8=0),0,ROUND(E8*F8,2)),0)</f>
        <v>0</v>
      </c>
      <c r="I8" s="433"/>
      <c r="J8" s="123"/>
      <c r="K8" s="218" t="e">
        <f>IF(ISBLANK(B8),1,VLOOKUP(B8,Rates,4,FALSE))</f>
        <v>#NAME?</v>
      </c>
      <c r="L8" s="219">
        <f>IFERROR(IF(OR(B8="",B8=0),0,ROUND(I8*J8,2)),0)</f>
        <v>0</v>
      </c>
      <c r="M8" s="433"/>
      <c r="N8" s="123"/>
      <c r="O8" s="218" t="e">
        <f>IF(ISBLANK(B8),1,VLOOKUP(B8,Rates,5,FALSE))</f>
        <v>#NAME?</v>
      </c>
      <c r="P8" s="219">
        <f>IFERROR(IF(OR(B8="",B8=0),0,ROUND(M8*N8,2)),0)</f>
        <v>0</v>
      </c>
      <c r="Q8" s="433"/>
      <c r="R8" s="123"/>
      <c r="S8" s="218" t="e">
        <f>IF(ISBLANK(B8),1,VLOOKUP(B8,Rates,6,FALSE))</f>
        <v>#NAME?</v>
      </c>
      <c r="T8" s="220">
        <f>IFERROR(IF(OR(B8="",B8=0),0,ROUND(Q8*R8,2)),0)</f>
        <v>0</v>
      </c>
      <c r="U8" s="9"/>
    </row>
    <row r="9" spans="1:21" ht="17.25" customHeight="1" x14ac:dyDescent="0.2">
      <c r="A9" s="121"/>
      <c r="B9" s="127" t="str">
        <f>IFERROR(IF(A9="","",IF(VLOOKUP(A9,'Expenditure &amp; Revenue'!$A$5:$C$34,3,FALSE)="","",VLOOKUP(A9,'Expenditure &amp; Revenue'!$A$5:$C$34,3,FALSE))),"")</f>
        <v/>
      </c>
      <c r="C9" s="438">
        <f>SUM(E9,I9,M9,Q9)</f>
        <v>0</v>
      </c>
      <c r="D9" s="221">
        <f>SUM(H9,L9,P9,T9)</f>
        <v>0</v>
      </c>
      <c r="E9" s="433"/>
      <c r="F9" s="124"/>
      <c r="G9" s="222" t="e">
        <f>IF(ISBLANK(B9),1,VLOOKUP(B9,Rates,3,FALSE))</f>
        <v>#NAME?</v>
      </c>
      <c r="H9" s="223">
        <f>IFERROR(IF(OR(B9="",B9=0),0,ROUND(E9*F9,2)),0)</f>
        <v>0</v>
      </c>
      <c r="I9" s="433"/>
      <c r="J9" s="124"/>
      <c r="K9" s="222" t="e">
        <f>IF(ISBLANK(B9),1,VLOOKUP(B9,Rates,4,FALSE))</f>
        <v>#NAME?</v>
      </c>
      <c r="L9" s="223">
        <f t="shared" ref="L9:L56" si="0">IFERROR(IF(OR(B9="",B9=0),0,ROUND(I9*J9,2)),0)</f>
        <v>0</v>
      </c>
      <c r="M9" s="433"/>
      <c r="N9" s="124"/>
      <c r="O9" s="222" t="e">
        <f>IF(ISBLANK(B9),1,VLOOKUP(B9,Rates,5,FALSE))</f>
        <v>#NAME?</v>
      </c>
      <c r="P9" s="223">
        <f t="shared" ref="P9:P56" si="1">IFERROR(IF(OR(B9="",B9=0),0,ROUND(M9*N9,2)),0)</f>
        <v>0</v>
      </c>
      <c r="Q9" s="433"/>
      <c r="R9" s="124"/>
      <c r="S9" s="222" t="e">
        <f>IF(ISBLANK(B9),1,VLOOKUP(B9,Rates,6,FALSE))</f>
        <v>#NAME?</v>
      </c>
      <c r="T9" s="224">
        <f t="shared" ref="T9:T56" si="2">IFERROR(IF(OR(B9="",B9=0),0,ROUND(Q9*R9,2)),0)</f>
        <v>0</v>
      </c>
      <c r="U9" s="9"/>
    </row>
    <row r="10" spans="1:21" x14ac:dyDescent="0.2">
      <c r="A10" s="121"/>
      <c r="B10" s="127" t="str">
        <f>IFERROR(IF(A10="","",IF(VLOOKUP(A10,'Expenditure &amp; Revenue'!$A$5:$C$34,3,FALSE)="","",VLOOKUP(A10,'Expenditure &amp; Revenue'!$A$5:$C$34,3,FALSE))),"")</f>
        <v/>
      </c>
      <c r="C10" s="438">
        <f>SUM(E10,I10,M10,Q10)</f>
        <v>0</v>
      </c>
      <c r="D10" s="221">
        <f>SUM(H10,L10,P10,T10)</f>
        <v>0</v>
      </c>
      <c r="E10" s="433"/>
      <c r="F10" s="124"/>
      <c r="G10" s="222" t="e">
        <f>IF(ISBLANK(B10),1,VLOOKUP(B10,Rates,3,FALSE))</f>
        <v>#NAME?</v>
      </c>
      <c r="H10" s="223">
        <f t="shared" ref="H10:H56" si="3">IFERROR(IF(OR(B10="",B10=0),0,ROUND(E10*F10,2)),0)</f>
        <v>0</v>
      </c>
      <c r="I10" s="433"/>
      <c r="J10" s="124"/>
      <c r="K10" s="222" t="e">
        <f>IF(ISBLANK(B10),1,VLOOKUP(B10,Rates,4,FALSE))</f>
        <v>#NAME?</v>
      </c>
      <c r="L10" s="223">
        <f t="shared" si="0"/>
        <v>0</v>
      </c>
      <c r="M10" s="433"/>
      <c r="N10" s="124"/>
      <c r="O10" s="222" t="e">
        <f>IF(ISBLANK(B10),1,VLOOKUP(B10,Rates,5,FALSE))</f>
        <v>#NAME?</v>
      </c>
      <c r="P10" s="223">
        <f t="shared" si="1"/>
        <v>0</v>
      </c>
      <c r="Q10" s="433"/>
      <c r="R10" s="124"/>
      <c r="S10" s="222" t="e">
        <f>IF(ISBLANK(B10),1,VLOOKUP(B10,Rates,6,FALSE))</f>
        <v>#NAME?</v>
      </c>
      <c r="T10" s="224">
        <f t="shared" si="2"/>
        <v>0</v>
      </c>
      <c r="U10" s="9"/>
    </row>
    <row r="11" spans="1:21" ht="17.25" customHeight="1" x14ac:dyDescent="0.2">
      <c r="A11" s="121"/>
      <c r="B11" s="127" t="str">
        <f>IFERROR(IF(A11="","",IF(VLOOKUP(A11,'Expenditure &amp; Revenue'!$A$5:$C$34,3,FALSE)="","",VLOOKUP(A11,'Expenditure &amp; Revenue'!$A$5:$C$34,3,FALSE))),"")</f>
        <v/>
      </c>
      <c r="C11" s="438">
        <f t="shared" ref="C11:C18" si="4">SUM(E11,I11,M11,Q11)</f>
        <v>0</v>
      </c>
      <c r="D11" s="221">
        <f t="shared" ref="D11:D18" si="5">SUM(H11,L11,P11,T11)</f>
        <v>0</v>
      </c>
      <c r="E11" s="433"/>
      <c r="F11" s="124"/>
      <c r="G11" s="222" t="e">
        <f t="shared" ref="G11:G18" si="6">IF(ISBLANK(B11),1,VLOOKUP(B11,Rates,3,FALSE))</f>
        <v>#NAME?</v>
      </c>
      <c r="H11" s="223">
        <f t="shared" si="3"/>
        <v>0</v>
      </c>
      <c r="I11" s="433"/>
      <c r="J11" s="124"/>
      <c r="K11" s="222" t="e">
        <f t="shared" ref="K11:K18" si="7">IF(ISBLANK(B11),1,VLOOKUP(B11,Rates,4,FALSE))</f>
        <v>#NAME?</v>
      </c>
      <c r="L11" s="223">
        <f t="shared" si="0"/>
        <v>0</v>
      </c>
      <c r="M11" s="433"/>
      <c r="N11" s="124"/>
      <c r="O11" s="222" t="e">
        <f t="shared" ref="O11:O18" si="8">IF(ISBLANK(B11),1,VLOOKUP(B11,Rates,5,FALSE))</f>
        <v>#NAME?</v>
      </c>
      <c r="P11" s="223">
        <f t="shared" si="1"/>
        <v>0</v>
      </c>
      <c r="Q11" s="433"/>
      <c r="R11" s="124"/>
      <c r="S11" s="222" t="e">
        <f t="shared" ref="S11:S18" si="9">IF(ISBLANK(B11),1,VLOOKUP(B11,Rates,6,FALSE))</f>
        <v>#NAME?</v>
      </c>
      <c r="T11" s="224">
        <f t="shared" si="2"/>
        <v>0</v>
      </c>
      <c r="U11" s="9"/>
    </row>
    <row r="12" spans="1:21" ht="17.25" customHeight="1" x14ac:dyDescent="0.2">
      <c r="A12" s="121"/>
      <c r="B12" s="127" t="str">
        <f>IFERROR(IF(A12="","",IF(VLOOKUP(A12,'Expenditure &amp; Revenue'!$A$5:$C$34,3,FALSE)="","",VLOOKUP(A12,'Expenditure &amp; Revenue'!$A$5:$C$34,3,FALSE))),"")</f>
        <v/>
      </c>
      <c r="C12" s="438">
        <f t="shared" si="4"/>
        <v>0</v>
      </c>
      <c r="D12" s="221">
        <f t="shared" si="5"/>
        <v>0</v>
      </c>
      <c r="E12" s="433"/>
      <c r="F12" s="124"/>
      <c r="G12" s="222" t="e">
        <f t="shared" si="6"/>
        <v>#NAME?</v>
      </c>
      <c r="H12" s="223">
        <f t="shared" si="3"/>
        <v>0</v>
      </c>
      <c r="I12" s="433"/>
      <c r="J12" s="124"/>
      <c r="K12" s="222" t="e">
        <f t="shared" si="7"/>
        <v>#NAME?</v>
      </c>
      <c r="L12" s="223">
        <f t="shared" si="0"/>
        <v>0</v>
      </c>
      <c r="M12" s="433"/>
      <c r="N12" s="124"/>
      <c r="O12" s="222" t="e">
        <f t="shared" si="8"/>
        <v>#NAME?</v>
      </c>
      <c r="P12" s="223">
        <f t="shared" si="1"/>
        <v>0</v>
      </c>
      <c r="Q12" s="433"/>
      <c r="R12" s="124"/>
      <c r="S12" s="222" t="e">
        <f t="shared" si="9"/>
        <v>#NAME?</v>
      </c>
      <c r="T12" s="224">
        <f t="shared" si="2"/>
        <v>0</v>
      </c>
      <c r="U12" s="9"/>
    </row>
    <row r="13" spans="1:21" ht="17.25" customHeight="1" x14ac:dyDescent="0.2">
      <c r="A13" s="121"/>
      <c r="B13" s="127" t="str">
        <f>IFERROR(IF(A13="","",IF(VLOOKUP(A13,'Expenditure &amp; Revenue'!$A$5:$C$34,3,FALSE)="","",VLOOKUP(A13,'Expenditure &amp; Revenue'!$A$5:$C$34,3,FALSE))),"")</f>
        <v/>
      </c>
      <c r="C13" s="438">
        <f t="shared" si="4"/>
        <v>0</v>
      </c>
      <c r="D13" s="221">
        <f t="shared" si="5"/>
        <v>0</v>
      </c>
      <c r="E13" s="433"/>
      <c r="F13" s="124"/>
      <c r="G13" s="222" t="e">
        <f t="shared" si="6"/>
        <v>#NAME?</v>
      </c>
      <c r="H13" s="223">
        <f t="shared" si="3"/>
        <v>0</v>
      </c>
      <c r="I13" s="433"/>
      <c r="J13" s="124"/>
      <c r="K13" s="222" t="e">
        <f t="shared" si="7"/>
        <v>#NAME?</v>
      </c>
      <c r="L13" s="223">
        <f t="shared" si="0"/>
        <v>0</v>
      </c>
      <c r="M13" s="433"/>
      <c r="N13" s="124"/>
      <c r="O13" s="222" t="e">
        <f t="shared" si="8"/>
        <v>#NAME?</v>
      </c>
      <c r="P13" s="223">
        <f t="shared" si="1"/>
        <v>0</v>
      </c>
      <c r="Q13" s="433"/>
      <c r="R13" s="124"/>
      <c r="S13" s="222" t="e">
        <f t="shared" si="9"/>
        <v>#NAME?</v>
      </c>
      <c r="T13" s="224">
        <f t="shared" si="2"/>
        <v>0</v>
      </c>
      <c r="U13" s="9"/>
    </row>
    <row r="14" spans="1:21" ht="17.25" customHeight="1" x14ac:dyDescent="0.2">
      <c r="A14" s="121"/>
      <c r="B14" s="127" t="str">
        <f>IFERROR(IF(A14="","",IF(VLOOKUP(A14,'Expenditure &amp; Revenue'!$A$5:$C$34,3,FALSE)="","",VLOOKUP(A14,'Expenditure &amp; Revenue'!$A$5:$C$34,3,FALSE))),"")</f>
        <v/>
      </c>
      <c r="C14" s="438">
        <f t="shared" si="4"/>
        <v>0</v>
      </c>
      <c r="D14" s="221">
        <f t="shared" si="5"/>
        <v>0</v>
      </c>
      <c r="E14" s="433"/>
      <c r="F14" s="124"/>
      <c r="G14" s="222" t="e">
        <f t="shared" si="6"/>
        <v>#NAME?</v>
      </c>
      <c r="H14" s="223">
        <f t="shared" si="3"/>
        <v>0</v>
      </c>
      <c r="I14" s="433"/>
      <c r="J14" s="124"/>
      <c r="K14" s="222" t="e">
        <f t="shared" si="7"/>
        <v>#NAME?</v>
      </c>
      <c r="L14" s="223">
        <f t="shared" si="0"/>
        <v>0</v>
      </c>
      <c r="M14" s="433"/>
      <c r="N14" s="124"/>
      <c r="O14" s="222" t="e">
        <f t="shared" si="8"/>
        <v>#NAME?</v>
      </c>
      <c r="P14" s="223">
        <f t="shared" si="1"/>
        <v>0</v>
      </c>
      <c r="Q14" s="433"/>
      <c r="R14" s="124"/>
      <c r="S14" s="222" t="e">
        <f t="shared" si="9"/>
        <v>#NAME?</v>
      </c>
      <c r="T14" s="224">
        <f t="shared" si="2"/>
        <v>0</v>
      </c>
      <c r="U14" s="9"/>
    </row>
    <row r="15" spans="1:21" ht="17.25" customHeight="1" x14ac:dyDescent="0.2">
      <c r="A15" s="121"/>
      <c r="B15" s="127" t="str">
        <f>IFERROR(IF(A15="","",IF(VLOOKUP(A15,'Expenditure &amp; Revenue'!$A$5:$C$34,3,FALSE)="","",VLOOKUP(A15,'Expenditure &amp; Revenue'!$A$5:$C$34,3,FALSE))),"")</f>
        <v/>
      </c>
      <c r="C15" s="438">
        <f t="shared" si="4"/>
        <v>0</v>
      </c>
      <c r="D15" s="221">
        <f t="shared" si="5"/>
        <v>0</v>
      </c>
      <c r="E15" s="433"/>
      <c r="F15" s="124"/>
      <c r="G15" s="222" t="e">
        <f t="shared" si="6"/>
        <v>#NAME?</v>
      </c>
      <c r="H15" s="223">
        <f t="shared" si="3"/>
        <v>0</v>
      </c>
      <c r="I15" s="433"/>
      <c r="J15" s="124"/>
      <c r="K15" s="222" t="e">
        <f t="shared" si="7"/>
        <v>#NAME?</v>
      </c>
      <c r="L15" s="223">
        <f t="shared" si="0"/>
        <v>0</v>
      </c>
      <c r="M15" s="433"/>
      <c r="N15" s="124"/>
      <c r="O15" s="222" t="e">
        <f t="shared" si="8"/>
        <v>#NAME?</v>
      </c>
      <c r="P15" s="223">
        <f t="shared" si="1"/>
        <v>0</v>
      </c>
      <c r="Q15" s="433"/>
      <c r="R15" s="124"/>
      <c r="S15" s="222" t="e">
        <f t="shared" si="9"/>
        <v>#NAME?</v>
      </c>
      <c r="T15" s="224">
        <f t="shared" si="2"/>
        <v>0</v>
      </c>
      <c r="U15" s="9"/>
    </row>
    <row r="16" spans="1:21" ht="17.25" customHeight="1" x14ac:dyDescent="0.2">
      <c r="A16" s="121"/>
      <c r="B16" s="127" t="str">
        <f>IFERROR(IF(A16="","",IF(VLOOKUP(A16,'Expenditure &amp; Revenue'!$A$5:$C$34,3,FALSE)="","",VLOOKUP(A16,'Expenditure &amp; Revenue'!$A$5:$C$34,3,FALSE))),"")</f>
        <v/>
      </c>
      <c r="C16" s="438">
        <f t="shared" si="4"/>
        <v>0</v>
      </c>
      <c r="D16" s="221">
        <f t="shared" si="5"/>
        <v>0</v>
      </c>
      <c r="E16" s="433"/>
      <c r="F16" s="124"/>
      <c r="G16" s="222" t="e">
        <f t="shared" si="6"/>
        <v>#NAME?</v>
      </c>
      <c r="H16" s="223">
        <f t="shared" si="3"/>
        <v>0</v>
      </c>
      <c r="I16" s="433"/>
      <c r="J16" s="124"/>
      <c r="K16" s="222" t="e">
        <f t="shared" si="7"/>
        <v>#NAME?</v>
      </c>
      <c r="L16" s="223">
        <f t="shared" si="0"/>
        <v>0</v>
      </c>
      <c r="M16" s="433"/>
      <c r="N16" s="124"/>
      <c r="O16" s="222" t="e">
        <f t="shared" si="8"/>
        <v>#NAME?</v>
      </c>
      <c r="P16" s="223">
        <f t="shared" si="1"/>
        <v>0</v>
      </c>
      <c r="Q16" s="433"/>
      <c r="R16" s="124"/>
      <c r="S16" s="222" t="e">
        <f t="shared" si="9"/>
        <v>#NAME?</v>
      </c>
      <c r="T16" s="224">
        <f t="shared" si="2"/>
        <v>0</v>
      </c>
      <c r="U16" s="9"/>
    </row>
    <row r="17" spans="1:21" ht="17.25" customHeight="1" x14ac:dyDescent="0.2">
      <c r="A17" s="121"/>
      <c r="B17" s="127" t="str">
        <f>IFERROR(IF(A17="","",IF(VLOOKUP(A17,'Expenditure &amp; Revenue'!$A$5:$C$34,3,FALSE)="","",VLOOKUP(A17,'Expenditure &amp; Revenue'!$A$5:$C$34,3,FALSE))),"")</f>
        <v/>
      </c>
      <c r="C17" s="438">
        <f t="shared" si="4"/>
        <v>0</v>
      </c>
      <c r="D17" s="221">
        <f t="shared" si="5"/>
        <v>0</v>
      </c>
      <c r="E17" s="433"/>
      <c r="F17" s="124"/>
      <c r="G17" s="222" t="e">
        <f t="shared" si="6"/>
        <v>#NAME?</v>
      </c>
      <c r="H17" s="223">
        <f t="shared" si="3"/>
        <v>0</v>
      </c>
      <c r="I17" s="433"/>
      <c r="J17" s="124"/>
      <c r="K17" s="222" t="e">
        <f t="shared" si="7"/>
        <v>#NAME?</v>
      </c>
      <c r="L17" s="223">
        <f t="shared" si="0"/>
        <v>0</v>
      </c>
      <c r="M17" s="433"/>
      <c r="N17" s="124"/>
      <c r="O17" s="222" t="e">
        <f t="shared" si="8"/>
        <v>#NAME?</v>
      </c>
      <c r="P17" s="223">
        <f t="shared" si="1"/>
        <v>0</v>
      </c>
      <c r="Q17" s="433"/>
      <c r="R17" s="124"/>
      <c r="S17" s="222" t="e">
        <f t="shared" si="9"/>
        <v>#NAME?</v>
      </c>
      <c r="T17" s="224">
        <f t="shared" si="2"/>
        <v>0</v>
      </c>
      <c r="U17" s="9"/>
    </row>
    <row r="18" spans="1:21" ht="17.25" customHeight="1" x14ac:dyDescent="0.2">
      <c r="A18" s="121"/>
      <c r="B18" s="127" t="str">
        <f>IFERROR(IF(A18="","",IF(VLOOKUP(A18,'Expenditure &amp; Revenue'!$A$5:$C$34,3,FALSE)="","",VLOOKUP(A18,'Expenditure &amp; Revenue'!$A$5:$C$34,3,FALSE))),"")</f>
        <v/>
      </c>
      <c r="C18" s="438">
        <f t="shared" si="4"/>
        <v>0</v>
      </c>
      <c r="D18" s="221">
        <f t="shared" si="5"/>
        <v>0</v>
      </c>
      <c r="E18" s="433"/>
      <c r="F18" s="124"/>
      <c r="G18" s="222" t="e">
        <f t="shared" si="6"/>
        <v>#NAME?</v>
      </c>
      <c r="H18" s="223">
        <f t="shared" si="3"/>
        <v>0</v>
      </c>
      <c r="I18" s="433"/>
      <c r="J18" s="124"/>
      <c r="K18" s="222" t="e">
        <f t="shared" si="7"/>
        <v>#NAME?</v>
      </c>
      <c r="L18" s="223">
        <f t="shared" si="0"/>
        <v>0</v>
      </c>
      <c r="M18" s="433"/>
      <c r="N18" s="124"/>
      <c r="O18" s="222" t="e">
        <f t="shared" si="8"/>
        <v>#NAME?</v>
      </c>
      <c r="P18" s="223">
        <f t="shared" si="1"/>
        <v>0</v>
      </c>
      <c r="Q18" s="433"/>
      <c r="R18" s="124"/>
      <c r="S18" s="222" t="e">
        <f t="shared" si="9"/>
        <v>#NAME?</v>
      </c>
      <c r="T18" s="224">
        <f t="shared" si="2"/>
        <v>0</v>
      </c>
      <c r="U18" s="9"/>
    </row>
    <row r="19" spans="1:21" ht="17.25" customHeight="1" x14ac:dyDescent="0.2">
      <c r="A19" s="121"/>
      <c r="B19" s="127" t="str">
        <f>IFERROR(IF(A19="","",IF(VLOOKUP(A19,'Expenditure &amp; Revenue'!$A$5:$C$34,3,FALSE)="","",VLOOKUP(A19,'Expenditure &amp; Revenue'!$A$5:$C$34,3,FALSE))),"")</f>
        <v/>
      </c>
      <c r="C19" s="438">
        <f t="shared" ref="C19:C53" si="10">SUM(E19,I19,M19,Q19)</f>
        <v>0</v>
      </c>
      <c r="D19" s="221">
        <f>SUM(H19,L19,P19,T19)</f>
        <v>0</v>
      </c>
      <c r="E19" s="433"/>
      <c r="F19" s="124"/>
      <c r="G19" s="222" t="e">
        <f>IF(ISBLANK(B19),1,VLOOKUP(B19,Rates,3,FALSE))</f>
        <v>#NAME?</v>
      </c>
      <c r="H19" s="223">
        <f t="shared" si="3"/>
        <v>0</v>
      </c>
      <c r="I19" s="433"/>
      <c r="J19" s="124"/>
      <c r="K19" s="222" t="e">
        <f>IF(ISBLANK(B19),1,VLOOKUP(B19,Rates,4,FALSE))</f>
        <v>#NAME?</v>
      </c>
      <c r="L19" s="223">
        <f t="shared" si="0"/>
        <v>0</v>
      </c>
      <c r="M19" s="433"/>
      <c r="N19" s="124"/>
      <c r="O19" s="222" t="e">
        <f>IF(ISBLANK(B19),1,VLOOKUP(B19,Rates,5,FALSE))</f>
        <v>#NAME?</v>
      </c>
      <c r="P19" s="223">
        <f t="shared" si="1"/>
        <v>0</v>
      </c>
      <c r="Q19" s="433"/>
      <c r="R19" s="124"/>
      <c r="S19" s="222" t="e">
        <f>IF(ISBLANK(B19),1,VLOOKUP(B19,Rates,6,FALSE))</f>
        <v>#NAME?</v>
      </c>
      <c r="T19" s="224">
        <f t="shared" si="2"/>
        <v>0</v>
      </c>
      <c r="U19" s="9"/>
    </row>
    <row r="20" spans="1:21" ht="17.25" customHeight="1" x14ac:dyDescent="0.2">
      <c r="A20" s="121"/>
      <c r="B20" s="127" t="str">
        <f>IFERROR(IF(A20="","",IF(VLOOKUP(A20,'Expenditure &amp; Revenue'!$A$5:$C$34,3,FALSE)="","",VLOOKUP(A20,'Expenditure &amp; Revenue'!$A$5:$C$34,3,FALSE))),"")</f>
        <v/>
      </c>
      <c r="C20" s="438">
        <f t="shared" si="10"/>
        <v>0</v>
      </c>
      <c r="D20" s="221">
        <f t="shared" ref="D20:D38" si="11">SUM(H20,L20,P20,T20)</f>
        <v>0</v>
      </c>
      <c r="E20" s="433"/>
      <c r="F20" s="124"/>
      <c r="G20" s="222" t="e">
        <f t="shared" ref="G20:G38" si="12">IF(ISBLANK(B20),1,VLOOKUP(B20,Rates,3,FALSE))</f>
        <v>#NAME?</v>
      </c>
      <c r="H20" s="223">
        <f t="shared" si="3"/>
        <v>0</v>
      </c>
      <c r="I20" s="433"/>
      <c r="J20" s="124"/>
      <c r="K20" s="222" t="e">
        <f t="shared" ref="K20:K38" si="13">IF(ISBLANK(B20),1,VLOOKUP(B20,Rates,4,FALSE))</f>
        <v>#NAME?</v>
      </c>
      <c r="L20" s="223">
        <f t="shared" si="0"/>
        <v>0</v>
      </c>
      <c r="M20" s="433"/>
      <c r="N20" s="124"/>
      <c r="O20" s="222" t="e">
        <f t="shared" ref="O20:O38" si="14">IF(ISBLANK(B20),1,VLOOKUP(B20,Rates,5,FALSE))</f>
        <v>#NAME?</v>
      </c>
      <c r="P20" s="223">
        <f t="shared" si="1"/>
        <v>0</v>
      </c>
      <c r="Q20" s="433"/>
      <c r="R20" s="124"/>
      <c r="S20" s="222"/>
      <c r="T20" s="224">
        <f t="shared" si="2"/>
        <v>0</v>
      </c>
      <c r="U20" s="9"/>
    </row>
    <row r="21" spans="1:21" ht="17.25" customHeight="1" x14ac:dyDescent="0.2">
      <c r="A21" s="121"/>
      <c r="B21" s="127" t="str">
        <f>IFERROR(IF(A21="","",IF(VLOOKUP(A21,'Expenditure &amp; Revenue'!$A$5:$C$34,3,FALSE)="","",VLOOKUP(A21,'Expenditure &amp; Revenue'!$A$5:$C$34,3,FALSE))),"")</f>
        <v/>
      </c>
      <c r="C21" s="438">
        <f t="shared" ref="C21:C29" si="15">SUM(E21,I21,M21,Q21)</f>
        <v>0</v>
      </c>
      <c r="D21" s="221">
        <f t="shared" si="11"/>
        <v>0</v>
      </c>
      <c r="E21" s="433"/>
      <c r="F21" s="124"/>
      <c r="G21" s="222" t="e">
        <f t="shared" si="12"/>
        <v>#NAME?</v>
      </c>
      <c r="H21" s="223">
        <f t="shared" si="3"/>
        <v>0</v>
      </c>
      <c r="I21" s="433"/>
      <c r="J21" s="124"/>
      <c r="K21" s="222" t="e">
        <f t="shared" si="13"/>
        <v>#NAME?</v>
      </c>
      <c r="L21" s="223">
        <f t="shared" si="0"/>
        <v>0</v>
      </c>
      <c r="M21" s="433"/>
      <c r="N21" s="124"/>
      <c r="O21" s="222" t="e">
        <f t="shared" si="14"/>
        <v>#NAME?</v>
      </c>
      <c r="P21" s="223">
        <f t="shared" si="1"/>
        <v>0</v>
      </c>
      <c r="Q21" s="433"/>
      <c r="R21" s="124"/>
      <c r="S21" s="222" t="e">
        <f>IF(ISBLANK(B21),1,VLOOKUP(B21,Rates,6,FALSE))</f>
        <v>#NAME?</v>
      </c>
      <c r="T21" s="224">
        <f t="shared" si="2"/>
        <v>0</v>
      </c>
      <c r="U21" s="9"/>
    </row>
    <row r="22" spans="1:21" ht="17.25" customHeight="1" x14ac:dyDescent="0.2">
      <c r="A22" s="121"/>
      <c r="B22" s="127" t="str">
        <f>IFERROR(IF(A22="","",IF(VLOOKUP(A22,'Expenditure &amp; Revenue'!$A$5:$C$34,3,FALSE)="","",VLOOKUP(A22,'Expenditure &amp; Revenue'!$A$5:$C$34,3,FALSE))),"")</f>
        <v/>
      </c>
      <c r="C22" s="438">
        <f t="shared" si="15"/>
        <v>0</v>
      </c>
      <c r="D22" s="221">
        <f t="shared" ref="D22:D29" si="16">SUM(H22,L22,P22,T22)</f>
        <v>0</v>
      </c>
      <c r="E22" s="433"/>
      <c r="F22" s="124"/>
      <c r="G22" s="222" t="e">
        <f t="shared" ref="G22:G29" si="17">IF(ISBLANK(B22),1,VLOOKUP(B22,Rates,3,FALSE))</f>
        <v>#NAME?</v>
      </c>
      <c r="H22" s="223">
        <f t="shared" si="3"/>
        <v>0</v>
      </c>
      <c r="I22" s="433"/>
      <c r="J22" s="124"/>
      <c r="K22" s="222" t="e">
        <f t="shared" ref="K22:K29" si="18">IF(ISBLANK(B22),1,VLOOKUP(B22,Rates,4,FALSE))</f>
        <v>#NAME?</v>
      </c>
      <c r="L22" s="223">
        <f t="shared" si="0"/>
        <v>0</v>
      </c>
      <c r="M22" s="433"/>
      <c r="N22" s="124"/>
      <c r="O22" s="222" t="e">
        <f t="shared" ref="O22:O29" si="19">IF(ISBLANK(B22),1,VLOOKUP(B22,Rates,5,FALSE))</f>
        <v>#NAME?</v>
      </c>
      <c r="P22" s="223">
        <f t="shared" si="1"/>
        <v>0</v>
      </c>
      <c r="Q22" s="433"/>
      <c r="R22" s="124"/>
      <c r="S22" s="222"/>
      <c r="T22" s="224">
        <f t="shared" si="2"/>
        <v>0</v>
      </c>
      <c r="U22" s="9"/>
    </row>
    <row r="23" spans="1:21" ht="17.25" customHeight="1" x14ac:dyDescent="0.2">
      <c r="A23" s="121"/>
      <c r="B23" s="127" t="str">
        <f>IFERROR(IF(A23="","",IF(VLOOKUP(A23,'Expenditure &amp; Revenue'!$A$5:$C$34,3,FALSE)="","",VLOOKUP(A23,'Expenditure &amp; Revenue'!$A$5:$C$34,3,FALSE))),"")</f>
        <v/>
      </c>
      <c r="C23" s="438">
        <f t="shared" si="15"/>
        <v>0</v>
      </c>
      <c r="D23" s="221">
        <f t="shared" si="16"/>
        <v>0</v>
      </c>
      <c r="E23" s="433"/>
      <c r="F23" s="124"/>
      <c r="G23" s="222" t="e">
        <f t="shared" si="17"/>
        <v>#NAME?</v>
      </c>
      <c r="H23" s="223">
        <f t="shared" si="3"/>
        <v>0</v>
      </c>
      <c r="I23" s="433"/>
      <c r="J23" s="124"/>
      <c r="K23" s="222" t="e">
        <f t="shared" si="18"/>
        <v>#NAME?</v>
      </c>
      <c r="L23" s="223">
        <f t="shared" si="0"/>
        <v>0</v>
      </c>
      <c r="M23" s="433"/>
      <c r="N23" s="124"/>
      <c r="O23" s="222" t="e">
        <f t="shared" si="19"/>
        <v>#NAME?</v>
      </c>
      <c r="P23" s="223">
        <f t="shared" si="1"/>
        <v>0</v>
      </c>
      <c r="Q23" s="433"/>
      <c r="R23" s="124"/>
      <c r="S23" s="222" t="e">
        <f>IF(ISBLANK(B23),1,VLOOKUP(B23,Rates,6,FALSE))</f>
        <v>#NAME?</v>
      </c>
      <c r="T23" s="224">
        <f t="shared" si="2"/>
        <v>0</v>
      </c>
      <c r="U23" s="9"/>
    </row>
    <row r="24" spans="1:21" ht="17.25" customHeight="1" x14ac:dyDescent="0.2">
      <c r="A24" s="121"/>
      <c r="B24" s="127" t="str">
        <f>IFERROR(IF(A24="","",IF(VLOOKUP(A24,'Expenditure &amp; Revenue'!$A$5:$C$34,3,FALSE)="","",VLOOKUP(A24,'Expenditure &amp; Revenue'!$A$5:$C$34,3,FALSE))),"")</f>
        <v/>
      </c>
      <c r="C24" s="438">
        <f t="shared" si="15"/>
        <v>0</v>
      </c>
      <c r="D24" s="221">
        <f t="shared" si="16"/>
        <v>0</v>
      </c>
      <c r="E24" s="433"/>
      <c r="F24" s="124"/>
      <c r="G24" s="222" t="e">
        <f t="shared" si="17"/>
        <v>#NAME?</v>
      </c>
      <c r="H24" s="223">
        <f t="shared" si="3"/>
        <v>0</v>
      </c>
      <c r="I24" s="433"/>
      <c r="J24" s="124"/>
      <c r="K24" s="222" t="e">
        <f t="shared" si="18"/>
        <v>#NAME?</v>
      </c>
      <c r="L24" s="223">
        <f t="shared" si="0"/>
        <v>0</v>
      </c>
      <c r="M24" s="433"/>
      <c r="N24" s="124"/>
      <c r="O24" s="222" t="e">
        <f t="shared" si="19"/>
        <v>#NAME?</v>
      </c>
      <c r="P24" s="223">
        <f t="shared" si="1"/>
        <v>0</v>
      </c>
      <c r="Q24" s="433"/>
      <c r="R24" s="124"/>
      <c r="S24" s="222"/>
      <c r="T24" s="224">
        <f t="shared" si="2"/>
        <v>0</v>
      </c>
      <c r="U24" s="9"/>
    </row>
    <row r="25" spans="1:21" ht="17.25" customHeight="1" x14ac:dyDescent="0.2">
      <c r="A25" s="121"/>
      <c r="B25" s="127" t="str">
        <f>IFERROR(IF(A25="","",IF(VLOOKUP(A25,'Expenditure &amp; Revenue'!$A$5:$C$34,3,FALSE)="","",VLOOKUP(A25,'Expenditure &amp; Revenue'!$A$5:$C$34,3,FALSE))),"")</f>
        <v/>
      </c>
      <c r="C25" s="438">
        <f t="shared" si="15"/>
        <v>0</v>
      </c>
      <c r="D25" s="221">
        <f t="shared" si="16"/>
        <v>0</v>
      </c>
      <c r="E25" s="433"/>
      <c r="F25" s="124"/>
      <c r="G25" s="222" t="e">
        <f t="shared" si="17"/>
        <v>#NAME?</v>
      </c>
      <c r="H25" s="223">
        <f t="shared" si="3"/>
        <v>0</v>
      </c>
      <c r="I25" s="433"/>
      <c r="J25" s="124"/>
      <c r="K25" s="222" t="e">
        <f t="shared" si="18"/>
        <v>#NAME?</v>
      </c>
      <c r="L25" s="223">
        <f t="shared" si="0"/>
        <v>0</v>
      </c>
      <c r="M25" s="433"/>
      <c r="N25" s="124"/>
      <c r="O25" s="222" t="e">
        <f t="shared" si="19"/>
        <v>#NAME?</v>
      </c>
      <c r="P25" s="223">
        <f t="shared" si="1"/>
        <v>0</v>
      </c>
      <c r="Q25" s="433"/>
      <c r="R25" s="124"/>
      <c r="S25" s="222" t="e">
        <f>IF(ISBLANK(B25),1,VLOOKUP(B25,Rates,6,FALSE))</f>
        <v>#NAME?</v>
      </c>
      <c r="T25" s="224">
        <f t="shared" si="2"/>
        <v>0</v>
      </c>
      <c r="U25" s="9"/>
    </row>
    <row r="26" spans="1:21" ht="17.25" customHeight="1" x14ac:dyDescent="0.2">
      <c r="A26" s="121"/>
      <c r="B26" s="127" t="str">
        <f>IFERROR(IF(A26="","",IF(VLOOKUP(A26,'Expenditure &amp; Revenue'!$A$5:$C$34,3,FALSE)="","",VLOOKUP(A26,'Expenditure &amp; Revenue'!$A$5:$C$34,3,FALSE))),"")</f>
        <v/>
      </c>
      <c r="C26" s="438">
        <f t="shared" si="15"/>
        <v>0</v>
      </c>
      <c r="D26" s="221">
        <f t="shared" si="16"/>
        <v>0</v>
      </c>
      <c r="E26" s="433"/>
      <c r="F26" s="124"/>
      <c r="G26" s="222" t="e">
        <f t="shared" si="17"/>
        <v>#NAME?</v>
      </c>
      <c r="H26" s="223">
        <f t="shared" si="3"/>
        <v>0</v>
      </c>
      <c r="I26" s="433"/>
      <c r="J26" s="124"/>
      <c r="K26" s="222" t="e">
        <f t="shared" si="18"/>
        <v>#NAME?</v>
      </c>
      <c r="L26" s="223">
        <f t="shared" si="0"/>
        <v>0</v>
      </c>
      <c r="M26" s="433"/>
      <c r="N26" s="124"/>
      <c r="O26" s="222" t="e">
        <f t="shared" si="19"/>
        <v>#NAME?</v>
      </c>
      <c r="P26" s="223">
        <f t="shared" si="1"/>
        <v>0</v>
      </c>
      <c r="Q26" s="433"/>
      <c r="R26" s="124"/>
      <c r="S26" s="222"/>
      <c r="T26" s="224">
        <f t="shared" si="2"/>
        <v>0</v>
      </c>
      <c r="U26" s="9"/>
    </row>
    <row r="27" spans="1:21" ht="17.25" customHeight="1" x14ac:dyDescent="0.2">
      <c r="A27" s="121"/>
      <c r="B27" s="127" t="str">
        <f>IFERROR(IF(A27="","",IF(VLOOKUP(A27,'Expenditure &amp; Revenue'!$A$5:$C$34,3,FALSE)="","",VLOOKUP(A27,'Expenditure &amp; Revenue'!$A$5:$C$34,3,FALSE))),"")</f>
        <v/>
      </c>
      <c r="C27" s="438">
        <f t="shared" si="15"/>
        <v>0</v>
      </c>
      <c r="D27" s="221">
        <f t="shared" si="16"/>
        <v>0</v>
      </c>
      <c r="E27" s="433"/>
      <c r="F27" s="124"/>
      <c r="G27" s="222" t="e">
        <f t="shared" si="17"/>
        <v>#NAME?</v>
      </c>
      <c r="H27" s="223">
        <f t="shared" si="3"/>
        <v>0</v>
      </c>
      <c r="I27" s="433"/>
      <c r="J27" s="124"/>
      <c r="K27" s="222" t="e">
        <f t="shared" si="18"/>
        <v>#NAME?</v>
      </c>
      <c r="L27" s="223">
        <f t="shared" si="0"/>
        <v>0</v>
      </c>
      <c r="M27" s="433"/>
      <c r="N27" s="124"/>
      <c r="O27" s="222" t="e">
        <f t="shared" si="19"/>
        <v>#NAME?</v>
      </c>
      <c r="P27" s="223">
        <f t="shared" si="1"/>
        <v>0</v>
      </c>
      <c r="Q27" s="433"/>
      <c r="R27" s="124"/>
      <c r="S27" s="222" t="e">
        <f>IF(ISBLANK(B27),1,VLOOKUP(B27,Rates,6,FALSE))</f>
        <v>#NAME?</v>
      </c>
      <c r="T27" s="224">
        <f t="shared" si="2"/>
        <v>0</v>
      </c>
      <c r="U27" s="9"/>
    </row>
    <row r="28" spans="1:21" ht="17.25" customHeight="1" x14ac:dyDescent="0.2">
      <c r="A28" s="121"/>
      <c r="B28" s="127" t="str">
        <f>IFERROR(IF(A28="","",IF(VLOOKUP(A28,'Expenditure &amp; Revenue'!$A$5:$C$34,3,FALSE)="","",VLOOKUP(A28,'Expenditure &amp; Revenue'!$A$5:$C$34,3,FALSE))),"")</f>
        <v/>
      </c>
      <c r="C28" s="438">
        <f t="shared" si="15"/>
        <v>0</v>
      </c>
      <c r="D28" s="221">
        <f t="shared" si="16"/>
        <v>0</v>
      </c>
      <c r="E28" s="433"/>
      <c r="F28" s="124"/>
      <c r="G28" s="222" t="e">
        <f t="shared" si="17"/>
        <v>#NAME?</v>
      </c>
      <c r="H28" s="223">
        <f t="shared" si="3"/>
        <v>0</v>
      </c>
      <c r="I28" s="433"/>
      <c r="J28" s="124"/>
      <c r="K28" s="222" t="e">
        <f t="shared" si="18"/>
        <v>#NAME?</v>
      </c>
      <c r="L28" s="223">
        <f t="shared" si="0"/>
        <v>0</v>
      </c>
      <c r="M28" s="433"/>
      <c r="N28" s="124"/>
      <c r="O28" s="222" t="e">
        <f t="shared" si="19"/>
        <v>#NAME?</v>
      </c>
      <c r="P28" s="223">
        <f t="shared" si="1"/>
        <v>0</v>
      </c>
      <c r="Q28" s="433"/>
      <c r="R28" s="124"/>
      <c r="S28" s="222"/>
      <c r="T28" s="224">
        <f t="shared" si="2"/>
        <v>0</v>
      </c>
      <c r="U28" s="9"/>
    </row>
    <row r="29" spans="1:21" ht="17.25" customHeight="1" x14ac:dyDescent="0.2">
      <c r="A29" s="121"/>
      <c r="B29" s="127" t="str">
        <f>IFERROR(IF(A29="","",IF(VLOOKUP(A29,'Expenditure &amp; Revenue'!$A$5:$C$34,3,FALSE)="","",VLOOKUP(A29,'Expenditure &amp; Revenue'!$A$5:$C$34,3,FALSE))),"")</f>
        <v/>
      </c>
      <c r="C29" s="438">
        <f t="shared" si="15"/>
        <v>0</v>
      </c>
      <c r="D29" s="221">
        <f t="shared" si="16"/>
        <v>0</v>
      </c>
      <c r="E29" s="433"/>
      <c r="F29" s="124"/>
      <c r="G29" s="222" t="e">
        <f t="shared" si="17"/>
        <v>#NAME?</v>
      </c>
      <c r="H29" s="223">
        <f t="shared" si="3"/>
        <v>0</v>
      </c>
      <c r="I29" s="433"/>
      <c r="J29" s="124"/>
      <c r="K29" s="222" t="e">
        <f t="shared" si="18"/>
        <v>#NAME?</v>
      </c>
      <c r="L29" s="223">
        <f t="shared" si="0"/>
        <v>0</v>
      </c>
      <c r="M29" s="433"/>
      <c r="N29" s="124"/>
      <c r="O29" s="222" t="e">
        <f t="shared" si="19"/>
        <v>#NAME?</v>
      </c>
      <c r="P29" s="223">
        <f t="shared" si="1"/>
        <v>0</v>
      </c>
      <c r="Q29" s="433"/>
      <c r="R29" s="124"/>
      <c r="S29" s="222" t="e">
        <f>IF(ISBLANK(B29),1,VLOOKUP(B29,Rates,6,FALSE))</f>
        <v>#NAME?</v>
      </c>
      <c r="T29" s="224">
        <f t="shared" si="2"/>
        <v>0</v>
      </c>
      <c r="U29" s="9"/>
    </row>
    <row r="30" spans="1:21" ht="17.25" customHeight="1" x14ac:dyDescent="0.2">
      <c r="A30" s="121"/>
      <c r="B30" s="127" t="str">
        <f>IFERROR(IF(A30="","",IF(VLOOKUP(A30,'Expenditure &amp; Revenue'!$A$5:$C$34,3,FALSE)="","",VLOOKUP(A30,'Expenditure &amp; Revenue'!$A$5:$C$34,3,FALSE))),"")</f>
        <v/>
      </c>
      <c r="C30" s="438">
        <f t="shared" ref="C30:C38" si="20">SUM(E30,I30,M30,Q30)</f>
        <v>0</v>
      </c>
      <c r="D30" s="221">
        <f t="shared" si="11"/>
        <v>0</v>
      </c>
      <c r="E30" s="433"/>
      <c r="F30" s="124"/>
      <c r="G30" s="222" t="e">
        <f t="shared" si="12"/>
        <v>#NAME?</v>
      </c>
      <c r="H30" s="223">
        <f t="shared" si="3"/>
        <v>0</v>
      </c>
      <c r="I30" s="433"/>
      <c r="J30" s="124"/>
      <c r="K30" s="222" t="e">
        <f t="shared" si="13"/>
        <v>#NAME?</v>
      </c>
      <c r="L30" s="223">
        <f t="shared" si="0"/>
        <v>0</v>
      </c>
      <c r="M30" s="433"/>
      <c r="N30" s="124"/>
      <c r="O30" s="222" t="e">
        <f t="shared" si="14"/>
        <v>#NAME?</v>
      </c>
      <c r="P30" s="223">
        <f t="shared" si="1"/>
        <v>0</v>
      </c>
      <c r="Q30" s="433"/>
      <c r="R30" s="124"/>
      <c r="S30" s="222"/>
      <c r="T30" s="224">
        <f t="shared" si="2"/>
        <v>0</v>
      </c>
      <c r="U30" s="9"/>
    </row>
    <row r="31" spans="1:21" ht="17.25" customHeight="1" x14ac:dyDescent="0.2">
      <c r="A31" s="121"/>
      <c r="B31" s="127" t="str">
        <f>IFERROR(IF(A31="","",IF(VLOOKUP(A31,'Expenditure &amp; Revenue'!$A$5:$C$34,3,FALSE)="","",VLOOKUP(A31,'Expenditure &amp; Revenue'!$A$5:$C$34,3,FALSE))),"")</f>
        <v/>
      </c>
      <c r="C31" s="438">
        <f t="shared" si="20"/>
        <v>0</v>
      </c>
      <c r="D31" s="221">
        <f t="shared" si="11"/>
        <v>0</v>
      </c>
      <c r="E31" s="433"/>
      <c r="F31" s="124"/>
      <c r="G31" s="222" t="e">
        <f t="shared" si="12"/>
        <v>#NAME?</v>
      </c>
      <c r="H31" s="223">
        <f t="shared" si="3"/>
        <v>0</v>
      </c>
      <c r="I31" s="433"/>
      <c r="J31" s="124"/>
      <c r="K31" s="222" t="e">
        <f t="shared" si="13"/>
        <v>#NAME?</v>
      </c>
      <c r="L31" s="223">
        <f t="shared" si="0"/>
        <v>0</v>
      </c>
      <c r="M31" s="433"/>
      <c r="N31" s="124"/>
      <c r="O31" s="222" t="e">
        <f t="shared" si="14"/>
        <v>#NAME?</v>
      </c>
      <c r="P31" s="223">
        <f t="shared" si="1"/>
        <v>0</v>
      </c>
      <c r="Q31" s="433"/>
      <c r="R31" s="124"/>
      <c r="S31" s="222"/>
      <c r="T31" s="224">
        <f t="shared" si="2"/>
        <v>0</v>
      </c>
      <c r="U31" s="9"/>
    </row>
    <row r="32" spans="1:21" ht="17.25" customHeight="1" x14ac:dyDescent="0.2">
      <c r="A32" s="121"/>
      <c r="B32" s="127" t="str">
        <f>IFERROR(IF(A32="","",IF(VLOOKUP(A32,'Expenditure &amp; Revenue'!$A$5:$C$34,3,FALSE)="","",VLOOKUP(A32,'Expenditure &amp; Revenue'!$A$5:$C$34,3,FALSE))),"")</f>
        <v/>
      </c>
      <c r="C32" s="438">
        <f t="shared" si="20"/>
        <v>0</v>
      </c>
      <c r="D32" s="221">
        <f t="shared" si="11"/>
        <v>0</v>
      </c>
      <c r="E32" s="433"/>
      <c r="F32" s="124"/>
      <c r="G32" s="222" t="e">
        <f t="shared" si="12"/>
        <v>#NAME?</v>
      </c>
      <c r="H32" s="223">
        <f t="shared" si="3"/>
        <v>0</v>
      </c>
      <c r="I32" s="433"/>
      <c r="J32" s="124"/>
      <c r="K32" s="222" t="e">
        <f t="shared" si="13"/>
        <v>#NAME?</v>
      </c>
      <c r="L32" s="223">
        <f t="shared" si="0"/>
        <v>0</v>
      </c>
      <c r="M32" s="433"/>
      <c r="N32" s="124"/>
      <c r="O32" s="222" t="e">
        <f t="shared" si="14"/>
        <v>#NAME?</v>
      </c>
      <c r="P32" s="223">
        <f t="shared" si="1"/>
        <v>0</v>
      </c>
      <c r="Q32" s="433"/>
      <c r="R32" s="124"/>
      <c r="S32" s="222"/>
      <c r="T32" s="224">
        <f t="shared" si="2"/>
        <v>0</v>
      </c>
      <c r="U32" s="9"/>
    </row>
    <row r="33" spans="1:21" ht="17.25" customHeight="1" x14ac:dyDescent="0.2">
      <c r="A33" s="121"/>
      <c r="B33" s="127" t="str">
        <f>IFERROR(IF(A33="","",IF(VLOOKUP(A33,'Expenditure &amp; Revenue'!$A$5:$C$34,3,FALSE)="","",VLOOKUP(A33,'Expenditure &amp; Revenue'!$A$5:$C$34,3,FALSE))),"")</f>
        <v/>
      </c>
      <c r="C33" s="438">
        <f t="shared" si="20"/>
        <v>0</v>
      </c>
      <c r="D33" s="221">
        <f t="shared" si="11"/>
        <v>0</v>
      </c>
      <c r="E33" s="433"/>
      <c r="F33" s="124"/>
      <c r="G33" s="222" t="e">
        <f t="shared" si="12"/>
        <v>#NAME?</v>
      </c>
      <c r="H33" s="223">
        <f t="shared" si="3"/>
        <v>0</v>
      </c>
      <c r="I33" s="433"/>
      <c r="J33" s="124"/>
      <c r="K33" s="222" t="e">
        <f t="shared" si="13"/>
        <v>#NAME?</v>
      </c>
      <c r="L33" s="223">
        <f t="shared" si="0"/>
        <v>0</v>
      </c>
      <c r="M33" s="433"/>
      <c r="N33" s="124"/>
      <c r="O33" s="222" t="e">
        <f t="shared" si="14"/>
        <v>#NAME?</v>
      </c>
      <c r="P33" s="223">
        <f t="shared" si="1"/>
        <v>0</v>
      </c>
      <c r="Q33" s="433"/>
      <c r="R33" s="124"/>
      <c r="S33" s="222"/>
      <c r="T33" s="224">
        <f t="shared" si="2"/>
        <v>0</v>
      </c>
      <c r="U33" s="9"/>
    </row>
    <row r="34" spans="1:21" ht="17.25" customHeight="1" x14ac:dyDescent="0.2">
      <c r="A34" s="121"/>
      <c r="B34" s="127" t="str">
        <f>IFERROR(IF(A34="","",IF(VLOOKUP(A34,'Expenditure &amp; Revenue'!$A$5:$C$34,3,FALSE)="","",VLOOKUP(A34,'Expenditure &amp; Revenue'!$A$5:$C$34,3,FALSE))),"")</f>
        <v/>
      </c>
      <c r="C34" s="438">
        <f t="shared" si="20"/>
        <v>0</v>
      </c>
      <c r="D34" s="221">
        <f t="shared" si="11"/>
        <v>0</v>
      </c>
      <c r="E34" s="433"/>
      <c r="F34" s="124"/>
      <c r="G34" s="222" t="e">
        <f t="shared" si="12"/>
        <v>#NAME?</v>
      </c>
      <c r="H34" s="223">
        <f t="shared" si="3"/>
        <v>0</v>
      </c>
      <c r="I34" s="433"/>
      <c r="J34" s="124"/>
      <c r="K34" s="222" t="e">
        <f t="shared" si="13"/>
        <v>#NAME?</v>
      </c>
      <c r="L34" s="223">
        <f t="shared" si="0"/>
        <v>0</v>
      </c>
      <c r="M34" s="433"/>
      <c r="N34" s="124"/>
      <c r="O34" s="222" t="e">
        <f t="shared" si="14"/>
        <v>#NAME?</v>
      </c>
      <c r="P34" s="223">
        <f t="shared" si="1"/>
        <v>0</v>
      </c>
      <c r="Q34" s="433"/>
      <c r="R34" s="124"/>
      <c r="S34" s="222"/>
      <c r="T34" s="224">
        <f t="shared" si="2"/>
        <v>0</v>
      </c>
      <c r="U34" s="9"/>
    </row>
    <row r="35" spans="1:21" ht="17.25" customHeight="1" x14ac:dyDescent="0.2">
      <c r="A35" s="121"/>
      <c r="B35" s="127" t="str">
        <f>IFERROR(IF(A35="","",IF(VLOOKUP(A35,'Expenditure &amp; Revenue'!$A$5:$C$34,3,FALSE)="","",VLOOKUP(A35,'Expenditure &amp; Revenue'!$A$5:$C$34,3,FALSE))),"")</f>
        <v/>
      </c>
      <c r="C35" s="438">
        <f t="shared" si="20"/>
        <v>0</v>
      </c>
      <c r="D35" s="221">
        <f t="shared" si="11"/>
        <v>0</v>
      </c>
      <c r="E35" s="433"/>
      <c r="F35" s="124"/>
      <c r="G35" s="222" t="e">
        <f t="shared" si="12"/>
        <v>#NAME?</v>
      </c>
      <c r="H35" s="223">
        <f t="shared" si="3"/>
        <v>0</v>
      </c>
      <c r="I35" s="433"/>
      <c r="J35" s="124"/>
      <c r="K35" s="222" t="e">
        <f t="shared" si="13"/>
        <v>#NAME?</v>
      </c>
      <c r="L35" s="223">
        <f t="shared" si="0"/>
        <v>0</v>
      </c>
      <c r="M35" s="433"/>
      <c r="N35" s="124"/>
      <c r="O35" s="222" t="e">
        <f t="shared" si="14"/>
        <v>#NAME?</v>
      </c>
      <c r="P35" s="223">
        <f t="shared" si="1"/>
        <v>0</v>
      </c>
      <c r="Q35" s="433"/>
      <c r="R35" s="124"/>
      <c r="S35" s="222"/>
      <c r="T35" s="224">
        <f t="shared" si="2"/>
        <v>0</v>
      </c>
      <c r="U35" s="9"/>
    </row>
    <row r="36" spans="1:21" ht="17.25" customHeight="1" x14ac:dyDescent="0.2">
      <c r="A36" s="121"/>
      <c r="B36" s="127" t="str">
        <f>IFERROR(IF(A36="","",IF(VLOOKUP(A36,'Expenditure &amp; Revenue'!$A$5:$C$34,3,FALSE)="","",VLOOKUP(A36,'Expenditure &amp; Revenue'!$A$5:$C$34,3,FALSE))),"")</f>
        <v/>
      </c>
      <c r="C36" s="438">
        <f t="shared" si="20"/>
        <v>0</v>
      </c>
      <c r="D36" s="221">
        <f t="shared" si="11"/>
        <v>0</v>
      </c>
      <c r="E36" s="433"/>
      <c r="F36" s="124"/>
      <c r="G36" s="222" t="e">
        <f t="shared" si="12"/>
        <v>#NAME?</v>
      </c>
      <c r="H36" s="223">
        <f t="shared" si="3"/>
        <v>0</v>
      </c>
      <c r="I36" s="433"/>
      <c r="J36" s="124"/>
      <c r="K36" s="222" t="e">
        <f t="shared" si="13"/>
        <v>#NAME?</v>
      </c>
      <c r="L36" s="223">
        <f t="shared" si="0"/>
        <v>0</v>
      </c>
      <c r="M36" s="433"/>
      <c r="N36" s="124"/>
      <c r="O36" s="222" t="e">
        <f t="shared" si="14"/>
        <v>#NAME?</v>
      </c>
      <c r="P36" s="223">
        <f t="shared" si="1"/>
        <v>0</v>
      </c>
      <c r="Q36" s="433"/>
      <c r="R36" s="124"/>
      <c r="S36" s="222"/>
      <c r="T36" s="224">
        <f t="shared" si="2"/>
        <v>0</v>
      </c>
      <c r="U36" s="9"/>
    </row>
    <row r="37" spans="1:21" ht="17.25" customHeight="1" x14ac:dyDescent="0.2">
      <c r="A37" s="121"/>
      <c r="B37" s="127" t="str">
        <f>IFERROR(IF(A37="","",IF(VLOOKUP(A37,'Expenditure &amp; Revenue'!$A$5:$C$34,3,FALSE)="","",VLOOKUP(A37,'Expenditure &amp; Revenue'!$A$5:$C$34,3,FALSE))),"")</f>
        <v/>
      </c>
      <c r="C37" s="438">
        <f t="shared" si="20"/>
        <v>0</v>
      </c>
      <c r="D37" s="221">
        <f t="shared" si="11"/>
        <v>0</v>
      </c>
      <c r="E37" s="433"/>
      <c r="F37" s="124"/>
      <c r="G37" s="222" t="e">
        <f t="shared" si="12"/>
        <v>#NAME?</v>
      </c>
      <c r="H37" s="223">
        <f t="shared" si="3"/>
        <v>0</v>
      </c>
      <c r="I37" s="433"/>
      <c r="J37" s="124"/>
      <c r="K37" s="222" t="e">
        <f t="shared" si="13"/>
        <v>#NAME?</v>
      </c>
      <c r="L37" s="223">
        <f t="shared" si="0"/>
        <v>0</v>
      </c>
      <c r="M37" s="433"/>
      <c r="N37" s="124"/>
      <c r="O37" s="222" t="e">
        <f t="shared" si="14"/>
        <v>#NAME?</v>
      </c>
      <c r="P37" s="223">
        <f t="shared" si="1"/>
        <v>0</v>
      </c>
      <c r="Q37" s="433"/>
      <c r="R37" s="124"/>
      <c r="S37" s="222"/>
      <c r="T37" s="224">
        <f t="shared" si="2"/>
        <v>0</v>
      </c>
      <c r="U37" s="9"/>
    </row>
    <row r="38" spans="1:21" ht="17.25" customHeight="1" x14ac:dyDescent="0.2">
      <c r="A38" s="121"/>
      <c r="B38" s="127" t="str">
        <f>IFERROR(IF(A38="","",IF(VLOOKUP(A38,'Expenditure &amp; Revenue'!$A$5:$C$34,3,FALSE)="","",VLOOKUP(A38,'Expenditure &amp; Revenue'!$A$5:$C$34,3,FALSE))),"")</f>
        <v/>
      </c>
      <c r="C38" s="438">
        <f t="shared" si="20"/>
        <v>0</v>
      </c>
      <c r="D38" s="221">
        <f t="shared" si="11"/>
        <v>0</v>
      </c>
      <c r="E38" s="433"/>
      <c r="F38" s="124"/>
      <c r="G38" s="222" t="e">
        <f t="shared" si="12"/>
        <v>#NAME?</v>
      </c>
      <c r="H38" s="223">
        <f t="shared" si="3"/>
        <v>0</v>
      </c>
      <c r="I38" s="433"/>
      <c r="J38" s="124"/>
      <c r="K38" s="222" t="e">
        <f t="shared" si="13"/>
        <v>#NAME?</v>
      </c>
      <c r="L38" s="223">
        <f t="shared" si="0"/>
        <v>0</v>
      </c>
      <c r="M38" s="433"/>
      <c r="N38" s="124"/>
      <c r="O38" s="222" t="e">
        <f t="shared" si="14"/>
        <v>#NAME?</v>
      </c>
      <c r="P38" s="223">
        <f t="shared" si="1"/>
        <v>0</v>
      </c>
      <c r="Q38" s="433"/>
      <c r="R38" s="124"/>
      <c r="S38" s="222"/>
      <c r="T38" s="224">
        <f t="shared" si="2"/>
        <v>0</v>
      </c>
      <c r="U38" s="9"/>
    </row>
    <row r="39" spans="1:21" ht="17.25" customHeight="1" x14ac:dyDescent="0.2">
      <c r="A39" s="121"/>
      <c r="B39" s="127" t="str">
        <f>IFERROR(IF(A39="","",IF(VLOOKUP(A39,'Expenditure &amp; Revenue'!$A$5:$C$34,3,FALSE)="","",VLOOKUP(A39,'Expenditure &amp; Revenue'!$A$5:$C$34,3,FALSE))),"")</f>
        <v/>
      </c>
      <c r="C39" s="438">
        <f t="shared" si="10"/>
        <v>0</v>
      </c>
      <c r="D39" s="221">
        <f t="shared" ref="D39:D56" si="21">SUM(H39,L39,P39,T39)</f>
        <v>0</v>
      </c>
      <c r="E39" s="433"/>
      <c r="F39" s="124"/>
      <c r="G39" s="222" t="e">
        <f t="shared" ref="G39:G56" si="22">IF(ISBLANK(B39),1,VLOOKUP(B39,Rates,3,FALSE))</f>
        <v>#NAME?</v>
      </c>
      <c r="H39" s="223">
        <f t="shared" si="3"/>
        <v>0</v>
      </c>
      <c r="I39" s="433"/>
      <c r="J39" s="124"/>
      <c r="K39" s="222" t="e">
        <f t="shared" ref="K39:K56" si="23">IF(ISBLANK(B39),1,VLOOKUP(B39,Rates,4,FALSE))</f>
        <v>#NAME?</v>
      </c>
      <c r="L39" s="223">
        <f t="shared" si="0"/>
        <v>0</v>
      </c>
      <c r="M39" s="433"/>
      <c r="N39" s="124"/>
      <c r="O39" s="222" t="e">
        <f t="shared" ref="O39:O56" si="24">IF(ISBLANK(B39),1,VLOOKUP(B39,Rates,5,FALSE))</f>
        <v>#NAME?</v>
      </c>
      <c r="P39" s="223">
        <f t="shared" si="1"/>
        <v>0</v>
      </c>
      <c r="Q39" s="433"/>
      <c r="R39" s="124"/>
      <c r="S39" s="222" t="e">
        <f t="shared" ref="S39:S56" si="25">IF(ISBLANK(B39),1,VLOOKUP(B39,Rates,6,FALSE))</f>
        <v>#NAME?</v>
      </c>
      <c r="T39" s="224">
        <f t="shared" si="2"/>
        <v>0</v>
      </c>
      <c r="U39" s="9"/>
    </row>
    <row r="40" spans="1:21" ht="17.25" customHeight="1" x14ac:dyDescent="0.2">
      <c r="A40" s="121"/>
      <c r="B40" s="127" t="str">
        <f>IFERROR(IF(A40="","",IF(VLOOKUP(A40,'Expenditure &amp; Revenue'!$A$5:$C$34,3,FALSE)="","",VLOOKUP(A40,'Expenditure &amp; Revenue'!$A$5:$C$34,3,FALSE))),"")</f>
        <v/>
      </c>
      <c r="C40" s="438">
        <f t="shared" si="10"/>
        <v>0</v>
      </c>
      <c r="D40" s="221">
        <f t="shared" si="21"/>
        <v>0</v>
      </c>
      <c r="E40" s="433"/>
      <c r="F40" s="124"/>
      <c r="G40" s="222" t="e">
        <f t="shared" si="22"/>
        <v>#NAME?</v>
      </c>
      <c r="H40" s="223">
        <f t="shared" si="3"/>
        <v>0</v>
      </c>
      <c r="I40" s="433"/>
      <c r="J40" s="124"/>
      <c r="K40" s="222" t="e">
        <f t="shared" si="23"/>
        <v>#NAME?</v>
      </c>
      <c r="L40" s="223">
        <f t="shared" si="0"/>
        <v>0</v>
      </c>
      <c r="M40" s="433"/>
      <c r="N40" s="124"/>
      <c r="O40" s="222" t="e">
        <f t="shared" si="24"/>
        <v>#NAME?</v>
      </c>
      <c r="P40" s="223">
        <f t="shared" si="1"/>
        <v>0</v>
      </c>
      <c r="Q40" s="433"/>
      <c r="R40" s="124"/>
      <c r="S40" s="222" t="e">
        <f t="shared" si="25"/>
        <v>#NAME?</v>
      </c>
      <c r="T40" s="224">
        <f t="shared" si="2"/>
        <v>0</v>
      </c>
      <c r="U40" s="9"/>
    </row>
    <row r="41" spans="1:21" ht="17.25" customHeight="1" x14ac:dyDescent="0.2">
      <c r="A41" s="121"/>
      <c r="B41" s="127" t="str">
        <f>IFERROR(IF(A41="","",IF(VLOOKUP(A41,'Expenditure &amp; Revenue'!$A$5:$C$34,3,FALSE)="","",VLOOKUP(A41,'Expenditure &amp; Revenue'!$A$5:$C$34,3,FALSE))),"")</f>
        <v/>
      </c>
      <c r="C41" s="438">
        <f t="shared" si="10"/>
        <v>0</v>
      </c>
      <c r="D41" s="221">
        <f t="shared" si="21"/>
        <v>0</v>
      </c>
      <c r="E41" s="433"/>
      <c r="F41" s="124"/>
      <c r="G41" s="222" t="e">
        <f t="shared" si="22"/>
        <v>#NAME?</v>
      </c>
      <c r="H41" s="223">
        <f t="shared" si="3"/>
        <v>0</v>
      </c>
      <c r="I41" s="433"/>
      <c r="J41" s="124"/>
      <c r="K41" s="222" t="e">
        <f t="shared" si="23"/>
        <v>#NAME?</v>
      </c>
      <c r="L41" s="223">
        <f t="shared" si="0"/>
        <v>0</v>
      </c>
      <c r="M41" s="433"/>
      <c r="N41" s="124"/>
      <c r="O41" s="222" t="e">
        <f t="shared" si="24"/>
        <v>#NAME?</v>
      </c>
      <c r="P41" s="223">
        <f t="shared" si="1"/>
        <v>0</v>
      </c>
      <c r="Q41" s="433"/>
      <c r="R41" s="124"/>
      <c r="S41" s="222" t="e">
        <f t="shared" si="25"/>
        <v>#NAME?</v>
      </c>
      <c r="T41" s="224">
        <f t="shared" si="2"/>
        <v>0</v>
      </c>
      <c r="U41" s="9"/>
    </row>
    <row r="42" spans="1:21" ht="17.25" customHeight="1" x14ac:dyDescent="0.2">
      <c r="A42" s="121"/>
      <c r="B42" s="127" t="str">
        <f>IFERROR(IF(A42="","",IF(VLOOKUP(A42,'Expenditure &amp; Revenue'!$A$5:$C$34,3,FALSE)="","",VLOOKUP(A42,'Expenditure &amp; Revenue'!$A$5:$C$34,3,FALSE))),"")</f>
        <v/>
      </c>
      <c r="C42" s="438">
        <f t="shared" si="10"/>
        <v>0</v>
      </c>
      <c r="D42" s="221">
        <f t="shared" si="21"/>
        <v>0</v>
      </c>
      <c r="E42" s="433"/>
      <c r="F42" s="124"/>
      <c r="G42" s="222" t="e">
        <f t="shared" si="22"/>
        <v>#NAME?</v>
      </c>
      <c r="H42" s="223">
        <f t="shared" si="3"/>
        <v>0</v>
      </c>
      <c r="I42" s="433"/>
      <c r="J42" s="124"/>
      <c r="K42" s="222" t="e">
        <f t="shared" si="23"/>
        <v>#NAME?</v>
      </c>
      <c r="L42" s="223">
        <f t="shared" si="0"/>
        <v>0</v>
      </c>
      <c r="M42" s="433"/>
      <c r="N42" s="124"/>
      <c r="O42" s="222" t="e">
        <f t="shared" si="24"/>
        <v>#NAME?</v>
      </c>
      <c r="P42" s="223">
        <f t="shared" si="1"/>
        <v>0</v>
      </c>
      <c r="Q42" s="433"/>
      <c r="R42" s="124"/>
      <c r="S42" s="222" t="e">
        <f t="shared" si="25"/>
        <v>#NAME?</v>
      </c>
      <c r="T42" s="224">
        <f t="shared" si="2"/>
        <v>0</v>
      </c>
      <c r="U42" s="9"/>
    </row>
    <row r="43" spans="1:21" ht="17.25" customHeight="1" x14ac:dyDescent="0.2">
      <c r="A43" s="121"/>
      <c r="B43" s="127" t="str">
        <f>IFERROR(IF(A43="","",IF(VLOOKUP(A43,'Expenditure &amp; Revenue'!$A$5:$C$34,3,FALSE)="","",VLOOKUP(A43,'Expenditure &amp; Revenue'!$A$5:$C$34,3,FALSE))),"")</f>
        <v/>
      </c>
      <c r="C43" s="438">
        <f t="shared" si="10"/>
        <v>0</v>
      </c>
      <c r="D43" s="221">
        <f t="shared" si="21"/>
        <v>0</v>
      </c>
      <c r="E43" s="433"/>
      <c r="F43" s="124"/>
      <c r="G43" s="222" t="e">
        <f t="shared" si="22"/>
        <v>#NAME?</v>
      </c>
      <c r="H43" s="223">
        <f t="shared" si="3"/>
        <v>0</v>
      </c>
      <c r="I43" s="433"/>
      <c r="J43" s="124"/>
      <c r="K43" s="222" t="e">
        <f t="shared" si="23"/>
        <v>#NAME?</v>
      </c>
      <c r="L43" s="223">
        <f t="shared" si="0"/>
        <v>0</v>
      </c>
      <c r="M43" s="433"/>
      <c r="N43" s="124"/>
      <c r="O43" s="222" t="e">
        <f t="shared" si="24"/>
        <v>#NAME?</v>
      </c>
      <c r="P43" s="223">
        <f t="shared" si="1"/>
        <v>0</v>
      </c>
      <c r="Q43" s="433"/>
      <c r="R43" s="124"/>
      <c r="S43" s="222" t="e">
        <f t="shared" si="25"/>
        <v>#NAME?</v>
      </c>
      <c r="T43" s="224">
        <f t="shared" si="2"/>
        <v>0</v>
      </c>
      <c r="U43" s="9"/>
    </row>
    <row r="44" spans="1:21" ht="17.25" customHeight="1" x14ac:dyDescent="0.2">
      <c r="A44" s="121"/>
      <c r="B44" s="127" t="str">
        <f>IFERROR(IF(A44="","",IF(VLOOKUP(A44,'Expenditure &amp; Revenue'!$A$5:$C$34,3,FALSE)="","",VLOOKUP(A44,'Expenditure &amp; Revenue'!$A$5:$C$34,3,FALSE))),"")</f>
        <v/>
      </c>
      <c r="C44" s="438">
        <f t="shared" si="10"/>
        <v>0</v>
      </c>
      <c r="D44" s="221">
        <f t="shared" si="21"/>
        <v>0</v>
      </c>
      <c r="E44" s="433"/>
      <c r="F44" s="124"/>
      <c r="G44" s="222" t="e">
        <f t="shared" si="22"/>
        <v>#NAME?</v>
      </c>
      <c r="H44" s="223">
        <f t="shared" si="3"/>
        <v>0</v>
      </c>
      <c r="I44" s="433"/>
      <c r="J44" s="124"/>
      <c r="K44" s="222" t="e">
        <f t="shared" si="23"/>
        <v>#NAME?</v>
      </c>
      <c r="L44" s="223">
        <f t="shared" si="0"/>
        <v>0</v>
      </c>
      <c r="M44" s="433"/>
      <c r="N44" s="124"/>
      <c r="O44" s="222" t="e">
        <f t="shared" si="24"/>
        <v>#NAME?</v>
      </c>
      <c r="P44" s="223">
        <f t="shared" si="1"/>
        <v>0</v>
      </c>
      <c r="Q44" s="433"/>
      <c r="R44" s="124"/>
      <c r="S44" s="222" t="e">
        <f t="shared" si="25"/>
        <v>#NAME?</v>
      </c>
      <c r="T44" s="224">
        <f t="shared" si="2"/>
        <v>0</v>
      </c>
      <c r="U44" s="9"/>
    </row>
    <row r="45" spans="1:21" ht="17.25" customHeight="1" x14ac:dyDescent="0.2">
      <c r="A45" s="121"/>
      <c r="B45" s="127" t="str">
        <f>IFERROR(IF(A45="","",IF(VLOOKUP(A45,'Expenditure &amp; Revenue'!$A$5:$C$34,3,FALSE)="","",VLOOKUP(A45,'Expenditure &amp; Revenue'!$A$5:$C$34,3,FALSE))),"")</f>
        <v/>
      </c>
      <c r="C45" s="438">
        <f t="shared" si="10"/>
        <v>0</v>
      </c>
      <c r="D45" s="221">
        <f t="shared" si="21"/>
        <v>0</v>
      </c>
      <c r="E45" s="433"/>
      <c r="F45" s="124"/>
      <c r="G45" s="222" t="e">
        <f t="shared" si="22"/>
        <v>#NAME?</v>
      </c>
      <c r="H45" s="223">
        <f t="shared" si="3"/>
        <v>0</v>
      </c>
      <c r="I45" s="433"/>
      <c r="J45" s="124"/>
      <c r="K45" s="222" t="e">
        <f t="shared" si="23"/>
        <v>#NAME?</v>
      </c>
      <c r="L45" s="223">
        <f t="shared" si="0"/>
        <v>0</v>
      </c>
      <c r="M45" s="433"/>
      <c r="N45" s="124"/>
      <c r="O45" s="222" t="e">
        <f t="shared" si="24"/>
        <v>#NAME?</v>
      </c>
      <c r="P45" s="223">
        <f t="shared" si="1"/>
        <v>0</v>
      </c>
      <c r="Q45" s="433"/>
      <c r="R45" s="124"/>
      <c r="S45" s="222" t="e">
        <f t="shared" si="25"/>
        <v>#NAME?</v>
      </c>
      <c r="T45" s="224">
        <f t="shared" si="2"/>
        <v>0</v>
      </c>
      <c r="U45" s="9"/>
    </row>
    <row r="46" spans="1:21" ht="17.25" customHeight="1" x14ac:dyDescent="0.2">
      <c r="A46" s="121"/>
      <c r="B46" s="127" t="str">
        <f>IFERROR(IF(A46="","",IF(VLOOKUP(A46,'Expenditure &amp; Revenue'!$A$5:$C$34,3,FALSE)="","",VLOOKUP(A46,'Expenditure &amp; Revenue'!$A$5:$C$34,3,FALSE))),"")</f>
        <v/>
      </c>
      <c r="C46" s="438">
        <f t="shared" si="10"/>
        <v>0</v>
      </c>
      <c r="D46" s="221">
        <f t="shared" si="21"/>
        <v>0</v>
      </c>
      <c r="E46" s="433"/>
      <c r="F46" s="124"/>
      <c r="G46" s="222" t="e">
        <f t="shared" si="22"/>
        <v>#NAME?</v>
      </c>
      <c r="H46" s="223">
        <f t="shared" si="3"/>
        <v>0</v>
      </c>
      <c r="I46" s="433"/>
      <c r="J46" s="124"/>
      <c r="K46" s="222" t="e">
        <f t="shared" si="23"/>
        <v>#NAME?</v>
      </c>
      <c r="L46" s="223">
        <f t="shared" si="0"/>
        <v>0</v>
      </c>
      <c r="M46" s="433"/>
      <c r="N46" s="124"/>
      <c r="O46" s="222" t="e">
        <f t="shared" si="24"/>
        <v>#NAME?</v>
      </c>
      <c r="P46" s="223">
        <f t="shared" si="1"/>
        <v>0</v>
      </c>
      <c r="Q46" s="433"/>
      <c r="R46" s="124"/>
      <c r="S46" s="222" t="e">
        <f t="shared" si="25"/>
        <v>#NAME?</v>
      </c>
      <c r="T46" s="224">
        <f t="shared" si="2"/>
        <v>0</v>
      </c>
      <c r="U46" s="9"/>
    </row>
    <row r="47" spans="1:21" ht="17.25" customHeight="1" x14ac:dyDescent="0.2">
      <c r="A47" s="121"/>
      <c r="B47" s="127" t="str">
        <f>IFERROR(IF(A47="","",IF(VLOOKUP(A47,'Expenditure &amp; Revenue'!$A$5:$C$34,3,FALSE)="","",VLOOKUP(A47,'Expenditure &amp; Revenue'!$A$5:$C$34,3,FALSE))),"")</f>
        <v/>
      </c>
      <c r="C47" s="438">
        <f t="shared" si="10"/>
        <v>0</v>
      </c>
      <c r="D47" s="221">
        <f t="shared" si="21"/>
        <v>0</v>
      </c>
      <c r="E47" s="433"/>
      <c r="F47" s="124"/>
      <c r="G47" s="222" t="e">
        <f t="shared" si="22"/>
        <v>#NAME?</v>
      </c>
      <c r="H47" s="223">
        <f t="shared" si="3"/>
        <v>0</v>
      </c>
      <c r="I47" s="433"/>
      <c r="J47" s="124"/>
      <c r="K47" s="222" t="e">
        <f t="shared" si="23"/>
        <v>#NAME?</v>
      </c>
      <c r="L47" s="223">
        <f t="shared" si="0"/>
        <v>0</v>
      </c>
      <c r="M47" s="433"/>
      <c r="N47" s="124"/>
      <c r="O47" s="222" t="e">
        <f t="shared" si="24"/>
        <v>#NAME?</v>
      </c>
      <c r="P47" s="223">
        <f t="shared" si="1"/>
        <v>0</v>
      </c>
      <c r="Q47" s="433"/>
      <c r="R47" s="124"/>
      <c r="S47" s="222" t="e">
        <f t="shared" si="25"/>
        <v>#NAME?</v>
      </c>
      <c r="T47" s="224">
        <f t="shared" si="2"/>
        <v>0</v>
      </c>
      <c r="U47" s="9"/>
    </row>
    <row r="48" spans="1:21" ht="17.25" customHeight="1" x14ac:dyDescent="0.2">
      <c r="A48" s="121"/>
      <c r="B48" s="127" t="str">
        <f>IFERROR(IF(A48="","",IF(VLOOKUP(A48,'Expenditure &amp; Revenue'!$A$5:$C$34,3,FALSE)="","",VLOOKUP(A48,'Expenditure &amp; Revenue'!$A$5:$C$34,3,FALSE))),"")</f>
        <v/>
      </c>
      <c r="C48" s="438">
        <f t="shared" si="10"/>
        <v>0</v>
      </c>
      <c r="D48" s="221">
        <f t="shared" si="21"/>
        <v>0</v>
      </c>
      <c r="E48" s="433"/>
      <c r="F48" s="124"/>
      <c r="G48" s="222" t="e">
        <f t="shared" si="22"/>
        <v>#NAME?</v>
      </c>
      <c r="H48" s="223">
        <f t="shared" si="3"/>
        <v>0</v>
      </c>
      <c r="I48" s="433"/>
      <c r="J48" s="124"/>
      <c r="K48" s="222" t="e">
        <f t="shared" si="23"/>
        <v>#NAME?</v>
      </c>
      <c r="L48" s="223">
        <f t="shared" si="0"/>
        <v>0</v>
      </c>
      <c r="M48" s="433"/>
      <c r="N48" s="124"/>
      <c r="O48" s="222" t="e">
        <f t="shared" si="24"/>
        <v>#NAME?</v>
      </c>
      <c r="P48" s="223">
        <f t="shared" si="1"/>
        <v>0</v>
      </c>
      <c r="Q48" s="433"/>
      <c r="R48" s="124"/>
      <c r="S48" s="222" t="e">
        <f t="shared" si="25"/>
        <v>#NAME?</v>
      </c>
      <c r="T48" s="224">
        <f t="shared" si="2"/>
        <v>0</v>
      </c>
      <c r="U48" s="9"/>
    </row>
    <row r="49" spans="1:21" ht="17.25" customHeight="1" x14ac:dyDescent="0.2">
      <c r="A49" s="121"/>
      <c r="B49" s="127" t="str">
        <f>IFERROR(IF(A49="","",IF(VLOOKUP(A49,'Expenditure &amp; Revenue'!$A$5:$C$34,3,FALSE)="","",VLOOKUP(A49,'Expenditure &amp; Revenue'!$A$5:$C$34,3,FALSE))),"")</f>
        <v/>
      </c>
      <c r="C49" s="438">
        <f t="shared" si="10"/>
        <v>0</v>
      </c>
      <c r="D49" s="221">
        <f t="shared" si="21"/>
        <v>0</v>
      </c>
      <c r="E49" s="433"/>
      <c r="F49" s="124"/>
      <c r="G49" s="222" t="e">
        <f t="shared" si="22"/>
        <v>#NAME?</v>
      </c>
      <c r="H49" s="223">
        <f t="shared" si="3"/>
        <v>0</v>
      </c>
      <c r="I49" s="433"/>
      <c r="J49" s="124"/>
      <c r="K49" s="222" t="e">
        <f t="shared" si="23"/>
        <v>#NAME?</v>
      </c>
      <c r="L49" s="223">
        <f t="shared" si="0"/>
        <v>0</v>
      </c>
      <c r="M49" s="433"/>
      <c r="N49" s="124"/>
      <c r="O49" s="222" t="e">
        <f t="shared" si="24"/>
        <v>#NAME?</v>
      </c>
      <c r="P49" s="223">
        <f t="shared" si="1"/>
        <v>0</v>
      </c>
      <c r="Q49" s="433"/>
      <c r="R49" s="124"/>
      <c r="S49" s="222" t="e">
        <f t="shared" si="25"/>
        <v>#NAME?</v>
      </c>
      <c r="T49" s="224">
        <f t="shared" si="2"/>
        <v>0</v>
      </c>
      <c r="U49" s="9"/>
    </row>
    <row r="50" spans="1:21" ht="17.25" customHeight="1" x14ac:dyDescent="0.2">
      <c r="A50" s="121"/>
      <c r="B50" s="127" t="str">
        <f>IFERROR(IF(A50="","",IF(VLOOKUP(A50,'Expenditure &amp; Revenue'!$A$5:$C$34,3,FALSE)="","",VLOOKUP(A50,'Expenditure &amp; Revenue'!$A$5:$C$34,3,FALSE))),"")</f>
        <v/>
      </c>
      <c r="C50" s="438">
        <f t="shared" si="10"/>
        <v>0</v>
      </c>
      <c r="D50" s="221">
        <f t="shared" si="21"/>
        <v>0</v>
      </c>
      <c r="E50" s="433"/>
      <c r="F50" s="124"/>
      <c r="G50" s="222" t="e">
        <f t="shared" si="22"/>
        <v>#NAME?</v>
      </c>
      <c r="H50" s="223">
        <f t="shared" si="3"/>
        <v>0</v>
      </c>
      <c r="I50" s="433"/>
      <c r="J50" s="124"/>
      <c r="K50" s="222" t="e">
        <f t="shared" si="23"/>
        <v>#NAME?</v>
      </c>
      <c r="L50" s="223">
        <f t="shared" si="0"/>
        <v>0</v>
      </c>
      <c r="M50" s="433"/>
      <c r="N50" s="124"/>
      <c r="O50" s="222" t="e">
        <f t="shared" si="24"/>
        <v>#NAME?</v>
      </c>
      <c r="P50" s="223">
        <f t="shared" si="1"/>
        <v>0</v>
      </c>
      <c r="Q50" s="433"/>
      <c r="R50" s="124"/>
      <c r="S50" s="222" t="e">
        <f t="shared" si="25"/>
        <v>#NAME?</v>
      </c>
      <c r="T50" s="224">
        <f t="shared" si="2"/>
        <v>0</v>
      </c>
      <c r="U50" s="9"/>
    </row>
    <row r="51" spans="1:21" ht="17.25" customHeight="1" x14ac:dyDescent="0.2">
      <c r="A51" s="121"/>
      <c r="B51" s="127" t="str">
        <f>IFERROR(IF(A51="","",IF(VLOOKUP(A51,'Expenditure &amp; Revenue'!$A$5:$C$34,3,FALSE)="","",VLOOKUP(A51,'Expenditure &amp; Revenue'!$A$5:$C$34,3,FALSE))),"")</f>
        <v/>
      </c>
      <c r="C51" s="438">
        <f t="shared" si="10"/>
        <v>0</v>
      </c>
      <c r="D51" s="221">
        <f t="shared" si="21"/>
        <v>0</v>
      </c>
      <c r="E51" s="433"/>
      <c r="F51" s="124"/>
      <c r="G51" s="222" t="e">
        <f t="shared" si="22"/>
        <v>#NAME?</v>
      </c>
      <c r="H51" s="223">
        <f t="shared" si="3"/>
        <v>0</v>
      </c>
      <c r="I51" s="433"/>
      <c r="J51" s="124"/>
      <c r="K51" s="222" t="e">
        <f t="shared" si="23"/>
        <v>#NAME?</v>
      </c>
      <c r="L51" s="223">
        <f t="shared" si="0"/>
        <v>0</v>
      </c>
      <c r="M51" s="433"/>
      <c r="N51" s="124"/>
      <c r="O51" s="222" t="e">
        <f t="shared" si="24"/>
        <v>#NAME?</v>
      </c>
      <c r="P51" s="223">
        <f t="shared" si="1"/>
        <v>0</v>
      </c>
      <c r="Q51" s="433"/>
      <c r="R51" s="124"/>
      <c r="S51" s="222" t="e">
        <f t="shared" si="25"/>
        <v>#NAME?</v>
      </c>
      <c r="T51" s="224">
        <f t="shared" si="2"/>
        <v>0</v>
      </c>
      <c r="U51" s="9"/>
    </row>
    <row r="52" spans="1:21" ht="17.25" customHeight="1" x14ac:dyDescent="0.2">
      <c r="A52" s="121"/>
      <c r="B52" s="127" t="str">
        <f>IFERROR(IF(A52="","",IF(VLOOKUP(A52,'Expenditure &amp; Revenue'!$A$5:$C$34,3,FALSE)="","",VLOOKUP(A52,'Expenditure &amp; Revenue'!$A$5:$C$34,3,FALSE))),"")</f>
        <v/>
      </c>
      <c r="C52" s="438">
        <f t="shared" si="10"/>
        <v>0</v>
      </c>
      <c r="D52" s="221">
        <f t="shared" si="21"/>
        <v>0</v>
      </c>
      <c r="E52" s="433"/>
      <c r="F52" s="124"/>
      <c r="G52" s="222" t="e">
        <f t="shared" si="22"/>
        <v>#NAME?</v>
      </c>
      <c r="H52" s="223">
        <f t="shared" si="3"/>
        <v>0</v>
      </c>
      <c r="I52" s="433"/>
      <c r="J52" s="124"/>
      <c r="K52" s="222" t="e">
        <f t="shared" si="23"/>
        <v>#NAME?</v>
      </c>
      <c r="L52" s="223">
        <f t="shared" si="0"/>
        <v>0</v>
      </c>
      <c r="M52" s="433"/>
      <c r="N52" s="124"/>
      <c r="O52" s="222" t="e">
        <f t="shared" si="24"/>
        <v>#NAME?</v>
      </c>
      <c r="P52" s="223">
        <f t="shared" si="1"/>
        <v>0</v>
      </c>
      <c r="Q52" s="433"/>
      <c r="R52" s="124"/>
      <c r="S52" s="222" t="e">
        <f t="shared" si="25"/>
        <v>#NAME?</v>
      </c>
      <c r="T52" s="224">
        <f t="shared" si="2"/>
        <v>0</v>
      </c>
      <c r="U52" s="9"/>
    </row>
    <row r="53" spans="1:21" ht="17.25" customHeight="1" x14ac:dyDescent="0.2">
      <c r="A53" s="121"/>
      <c r="B53" s="127" t="str">
        <f>IFERROR(IF(A53="","",IF(VLOOKUP(A53,'Expenditure &amp; Revenue'!$A$5:$C$34,3,FALSE)="","",VLOOKUP(A53,'Expenditure &amp; Revenue'!$A$5:$C$34,3,FALSE))),"")</f>
        <v/>
      </c>
      <c r="C53" s="438">
        <f t="shared" si="10"/>
        <v>0</v>
      </c>
      <c r="D53" s="221">
        <f t="shared" si="21"/>
        <v>0</v>
      </c>
      <c r="E53" s="433"/>
      <c r="F53" s="124"/>
      <c r="G53" s="222" t="e">
        <f t="shared" si="22"/>
        <v>#NAME?</v>
      </c>
      <c r="H53" s="223">
        <f t="shared" si="3"/>
        <v>0</v>
      </c>
      <c r="I53" s="433"/>
      <c r="J53" s="124"/>
      <c r="K53" s="222" t="e">
        <f t="shared" si="23"/>
        <v>#NAME?</v>
      </c>
      <c r="L53" s="223">
        <f t="shared" si="0"/>
        <v>0</v>
      </c>
      <c r="M53" s="433"/>
      <c r="N53" s="124"/>
      <c r="O53" s="222" t="e">
        <f t="shared" si="24"/>
        <v>#NAME?</v>
      </c>
      <c r="P53" s="223">
        <f t="shared" si="1"/>
        <v>0</v>
      </c>
      <c r="Q53" s="433"/>
      <c r="R53" s="124"/>
      <c r="S53" s="222" t="e">
        <f t="shared" si="25"/>
        <v>#NAME?</v>
      </c>
      <c r="T53" s="224">
        <f t="shared" si="2"/>
        <v>0</v>
      </c>
      <c r="U53" s="9"/>
    </row>
    <row r="54" spans="1:21" ht="17.25" customHeight="1" x14ac:dyDescent="0.2">
      <c r="A54" s="121"/>
      <c r="B54" s="127" t="str">
        <f>IFERROR(IF(A54="","",IF(VLOOKUP(A54,'Expenditure &amp; Revenue'!$A$5:$C$34,3,FALSE)="","",VLOOKUP(A54,'Expenditure &amp; Revenue'!$A$5:$C$34,3,FALSE))),"")</f>
        <v/>
      </c>
      <c r="C54" s="438">
        <f>SUM(E54,I54,M54,Q54)</f>
        <v>0</v>
      </c>
      <c r="D54" s="221">
        <f t="shared" si="21"/>
        <v>0</v>
      </c>
      <c r="E54" s="433"/>
      <c r="F54" s="124"/>
      <c r="G54" s="222" t="e">
        <f t="shared" si="22"/>
        <v>#NAME?</v>
      </c>
      <c r="H54" s="223">
        <f t="shared" si="3"/>
        <v>0</v>
      </c>
      <c r="I54" s="433"/>
      <c r="J54" s="124"/>
      <c r="K54" s="222" t="e">
        <f t="shared" si="23"/>
        <v>#NAME?</v>
      </c>
      <c r="L54" s="223">
        <f t="shared" si="0"/>
        <v>0</v>
      </c>
      <c r="M54" s="433"/>
      <c r="N54" s="124"/>
      <c r="O54" s="222" t="e">
        <f t="shared" si="24"/>
        <v>#NAME?</v>
      </c>
      <c r="P54" s="223">
        <f t="shared" si="1"/>
        <v>0</v>
      </c>
      <c r="Q54" s="433"/>
      <c r="R54" s="124"/>
      <c r="S54" s="222" t="e">
        <f t="shared" si="25"/>
        <v>#NAME?</v>
      </c>
      <c r="T54" s="224">
        <f t="shared" si="2"/>
        <v>0</v>
      </c>
      <c r="U54" s="9"/>
    </row>
    <row r="55" spans="1:21" ht="17.25" customHeight="1" x14ac:dyDescent="0.2">
      <c r="A55" s="121"/>
      <c r="B55" s="127" t="str">
        <f>IFERROR(IF(A55="","",IF(VLOOKUP(A55,'Expenditure &amp; Revenue'!$A$5:$C$34,3,FALSE)="","",VLOOKUP(A55,'Expenditure &amp; Revenue'!$A$5:$C$34,3,FALSE))),"")</f>
        <v/>
      </c>
      <c r="C55" s="438">
        <f>SUM(E55,I55,M55,Q55)</f>
        <v>0</v>
      </c>
      <c r="D55" s="221">
        <f t="shared" si="21"/>
        <v>0</v>
      </c>
      <c r="E55" s="433"/>
      <c r="F55" s="124"/>
      <c r="G55" s="222" t="e">
        <f t="shared" si="22"/>
        <v>#NAME?</v>
      </c>
      <c r="H55" s="223">
        <f t="shared" si="3"/>
        <v>0</v>
      </c>
      <c r="I55" s="433"/>
      <c r="J55" s="124"/>
      <c r="K55" s="222" t="e">
        <f t="shared" si="23"/>
        <v>#NAME?</v>
      </c>
      <c r="L55" s="223">
        <f t="shared" si="0"/>
        <v>0</v>
      </c>
      <c r="M55" s="433"/>
      <c r="N55" s="124"/>
      <c r="O55" s="222" t="e">
        <f t="shared" si="24"/>
        <v>#NAME?</v>
      </c>
      <c r="P55" s="223">
        <f t="shared" si="1"/>
        <v>0</v>
      </c>
      <c r="Q55" s="433"/>
      <c r="R55" s="124"/>
      <c r="S55" s="222" t="e">
        <f t="shared" si="25"/>
        <v>#NAME?</v>
      </c>
      <c r="T55" s="224">
        <f t="shared" si="2"/>
        <v>0</v>
      </c>
      <c r="U55" s="9"/>
    </row>
    <row r="56" spans="1:21" ht="17.25" customHeight="1" thickBot="1" x14ac:dyDescent="0.25">
      <c r="A56" s="122"/>
      <c r="B56" s="128" t="str">
        <f>IFERROR(IF(A56="","",IF(VLOOKUP(A56,'Expenditure &amp; Revenue'!$A$5:$C$34,3,FALSE)="","",VLOOKUP(A56,'Expenditure &amp; Revenue'!$A$5:$C$34,3,FALSE))),"")</f>
        <v/>
      </c>
      <c r="C56" s="439">
        <f>SUM(E56,I56,M56,Q56)</f>
        <v>0</v>
      </c>
      <c r="D56" s="225">
        <f t="shared" si="21"/>
        <v>0</v>
      </c>
      <c r="E56" s="434"/>
      <c r="F56" s="125"/>
      <c r="G56" s="226" t="e">
        <f t="shared" si="22"/>
        <v>#NAME?</v>
      </c>
      <c r="H56" s="227">
        <f t="shared" si="3"/>
        <v>0</v>
      </c>
      <c r="I56" s="434"/>
      <c r="J56" s="125"/>
      <c r="K56" s="226" t="e">
        <f t="shared" si="23"/>
        <v>#NAME?</v>
      </c>
      <c r="L56" s="227">
        <f t="shared" si="0"/>
        <v>0</v>
      </c>
      <c r="M56" s="434"/>
      <c r="N56" s="125"/>
      <c r="O56" s="226" t="e">
        <f t="shared" si="24"/>
        <v>#NAME?</v>
      </c>
      <c r="P56" s="227">
        <f t="shared" si="1"/>
        <v>0</v>
      </c>
      <c r="Q56" s="434"/>
      <c r="R56" s="125"/>
      <c r="S56" s="226" t="e">
        <f t="shared" si="25"/>
        <v>#NAME?</v>
      </c>
      <c r="T56" s="228">
        <f t="shared" si="2"/>
        <v>0</v>
      </c>
      <c r="U56" s="9"/>
    </row>
    <row r="57" spans="1:21" s="9" customFormat="1" ht="9" customHeight="1" thickTop="1" x14ac:dyDescent="0.2">
      <c r="A57" s="60"/>
      <c r="B57" s="424"/>
    </row>
    <row r="58" spans="1:21" x14ac:dyDescent="0.2">
      <c r="A58" s="230"/>
    </row>
  </sheetData>
  <sheetProtection password="DC80" sheet="1"/>
  <dataConsolidate/>
  <mergeCells count="9">
    <mergeCell ref="A2:A5"/>
    <mergeCell ref="C2:C3"/>
    <mergeCell ref="D2:D3"/>
    <mergeCell ref="B2:B3"/>
    <mergeCell ref="E1:T1"/>
    <mergeCell ref="E2:H2"/>
    <mergeCell ref="I2:L2"/>
    <mergeCell ref="M2:P2"/>
    <mergeCell ref="Q2:T2"/>
  </mergeCells>
  <phoneticPr fontId="8" type="noConversion"/>
  <conditionalFormatting sqref="G8">
    <cfRule type="cellIs" dxfId="13" priority="8" stopIfTrue="1" operator="lessThan">
      <formula>F8</formula>
    </cfRule>
  </conditionalFormatting>
  <conditionalFormatting sqref="G9:G56">
    <cfRule type="cellIs" dxfId="12" priority="7" stopIfTrue="1" operator="lessThan">
      <formula>F9</formula>
    </cfRule>
  </conditionalFormatting>
  <conditionalFormatting sqref="K8">
    <cfRule type="cellIs" dxfId="11" priority="6" stopIfTrue="1" operator="lessThan">
      <formula>J8</formula>
    </cfRule>
  </conditionalFormatting>
  <conditionalFormatting sqref="K9:K56">
    <cfRule type="cellIs" dxfId="10" priority="5" stopIfTrue="1" operator="lessThan">
      <formula>J9</formula>
    </cfRule>
  </conditionalFormatting>
  <conditionalFormatting sqref="O8">
    <cfRule type="cellIs" dxfId="9" priority="4" stopIfTrue="1" operator="lessThan">
      <formula>N8</formula>
    </cfRule>
  </conditionalFormatting>
  <conditionalFormatting sqref="O9:O56">
    <cfRule type="cellIs" dxfId="8" priority="3" stopIfTrue="1" operator="lessThan">
      <formula>N9</formula>
    </cfRule>
  </conditionalFormatting>
  <conditionalFormatting sqref="S8">
    <cfRule type="cellIs" dxfId="7" priority="2" stopIfTrue="1" operator="lessThan">
      <formula>R8</formula>
    </cfRule>
  </conditionalFormatting>
  <conditionalFormatting sqref="S9:S56">
    <cfRule type="cellIs" dxfId="6" priority="1" stopIfTrue="1" operator="lessThan">
      <formula>R9</formula>
    </cfRule>
  </conditionalFormatting>
  <dataValidations count="3">
    <dataValidation operator="greaterThanOrEqual" allowBlank="1" showInputMessage="1" showErrorMessage="1" sqref="Q8:Q56 E8:E56 I8:I56 M8:M56" xr:uid="{00000000-0002-0000-0300-000000000000}"/>
    <dataValidation type="list" allowBlank="1" showInputMessage="1" showErrorMessage="1" sqref="A8:A56" xr:uid="{00000000-0002-0000-0300-000001000000}">
      <formula1>Partners</formula1>
    </dataValidation>
    <dataValidation type="custom" allowBlank="1" showInputMessage="1" showErrorMessage="1" error="No more than two decimals." sqref="F8:F56 J8:J56 N8:N56 R8:R56" xr:uid="{00000000-0002-0000-0300-000003000000}">
      <formula1>EXACT(F8,TRUNC(F8,2))</formula1>
    </dataValidation>
  </dataValidations>
  <printOptions horizontalCentered="1"/>
  <pageMargins left="0.74803149606299213" right="0.74803149606299213" top="0.78740157480314965" bottom="0.78740157480314965" header="0.31496062992125984" footer="0.51181102362204722"/>
  <pageSetup paperSize="9" scale="53" fitToHeight="0" orientation="landscape" r:id="rId1"/>
  <headerFooter alignWithMargins="0">
    <oddHeader>&amp;A</oddHeader>
    <oddFooter>&amp;L&amp;F&amp;C&amp;P / &amp;N&amp;R&amp;D  &amp;T</oddFooter>
  </headerFooter>
  <rowBreaks count="1" manualBreakCount="1">
    <brk id="56"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K145"/>
  <sheetViews>
    <sheetView zoomScale="70" zoomScaleNormal="70" workbookViewId="0">
      <selection activeCell="B47" sqref="B47"/>
    </sheetView>
  </sheetViews>
  <sheetFormatPr defaultColWidth="0" defaultRowHeight="12.75" zeroHeight="1" x14ac:dyDescent="0.2"/>
  <cols>
    <col min="1" max="1" width="24.28515625" style="239" customWidth="1"/>
    <col min="2" max="2" width="100.42578125" style="239" customWidth="1"/>
    <col min="3" max="3" width="37.85546875" style="239" customWidth="1"/>
    <col min="4" max="4" width="13.28515625" style="239" customWidth="1"/>
    <col min="5" max="5" width="13.140625" style="239" customWidth="1"/>
    <col min="6" max="6" width="15.7109375" style="239" customWidth="1"/>
    <col min="7" max="7" width="13.85546875" style="239" customWidth="1"/>
    <col min="8" max="8" width="18" style="239" customWidth="1"/>
    <col min="9" max="9" width="37" style="310" customWidth="1"/>
    <col min="10" max="11" width="24.28515625" style="9" hidden="1" customWidth="1"/>
    <col min="12" max="16384" width="8.85546875" style="239" hidden="1"/>
  </cols>
  <sheetData>
    <row r="1" spans="1:11" s="234" customFormat="1" ht="52.5" customHeight="1" thickTop="1" thickBot="1" x14ac:dyDescent="0.25">
      <c r="A1" s="647" t="s">
        <v>125</v>
      </c>
      <c r="B1" s="645" t="s">
        <v>17</v>
      </c>
      <c r="C1" s="231" t="s">
        <v>29</v>
      </c>
      <c r="D1" s="232" t="s">
        <v>47</v>
      </c>
      <c r="E1" s="232" t="s">
        <v>48</v>
      </c>
      <c r="F1" s="232" t="s">
        <v>49</v>
      </c>
      <c r="G1" s="232" t="s">
        <v>375</v>
      </c>
      <c r="H1" s="233" t="s">
        <v>34</v>
      </c>
      <c r="I1" s="302"/>
      <c r="J1" s="649" t="s">
        <v>130</v>
      </c>
      <c r="K1" s="649"/>
    </row>
    <row r="2" spans="1:11" s="234" customFormat="1" ht="13.5" thickBot="1" x14ac:dyDescent="0.25">
      <c r="A2" s="648"/>
      <c r="B2" s="646"/>
      <c r="C2" s="426" t="s">
        <v>65</v>
      </c>
      <c r="D2" s="235" t="s">
        <v>3</v>
      </c>
      <c r="E2" s="235" t="s">
        <v>4</v>
      </c>
      <c r="F2" s="235" t="s">
        <v>5</v>
      </c>
      <c r="G2" s="235" t="s">
        <v>6</v>
      </c>
      <c r="H2" s="236" t="s">
        <v>41</v>
      </c>
      <c r="I2" s="302"/>
      <c r="J2" s="237"/>
      <c r="K2" s="237"/>
    </row>
    <row r="3" spans="1:11" ht="15.75" customHeight="1" x14ac:dyDescent="0.2">
      <c r="A3" s="90"/>
      <c r="B3" s="91"/>
      <c r="C3" s="91"/>
      <c r="D3" s="92"/>
      <c r="E3" s="440"/>
      <c r="F3" s="93"/>
      <c r="G3" s="93"/>
      <c r="H3" s="238">
        <f t="shared" ref="H3:H34" si="0">IF(ISBLANK(A3),0,IF(OR(J3=0,K3=0),0,IF(OR(ISBLANK(B3),ISBLANK(C3)),"ERROR",ROUND(D3*((E3*F3)+G3),2))))</f>
        <v>0</v>
      </c>
      <c r="I3" s="310" t="str">
        <f>IF(H3="error","Please fill all the fields in the row","")</f>
        <v/>
      </c>
      <c r="J3" s="240" t="e">
        <f>VLOOKUP(A3,'Expenditure &amp; Revenue'!$A$5:$C$34,2,FALSE)</f>
        <v>#N/A</v>
      </c>
      <c r="K3" s="241" t="e">
        <f>VLOOKUP(A3,'Expenditure &amp; Revenue'!$A$5:$C$34,3,FALSE)</f>
        <v>#N/A</v>
      </c>
    </row>
    <row r="4" spans="1:11" ht="15.75" customHeight="1" x14ac:dyDescent="0.2">
      <c r="A4" s="94"/>
      <c r="B4" s="95"/>
      <c r="C4" s="95"/>
      <c r="D4" s="96"/>
      <c r="E4" s="441"/>
      <c r="F4" s="97"/>
      <c r="G4" s="97"/>
      <c r="H4" s="242">
        <f t="shared" si="0"/>
        <v>0</v>
      </c>
      <c r="I4" s="310" t="str">
        <f t="shared" ref="I4:I108" si="1">IF(H4="error","Please fill all the fields in the row","")</f>
        <v/>
      </c>
      <c r="J4" s="240" t="e">
        <f>VLOOKUP(A4,'Expenditure &amp; Revenue'!$A$5:$C$34,2,FALSE)</f>
        <v>#N/A</v>
      </c>
      <c r="K4" s="241" t="e">
        <f>VLOOKUP(A4,'Expenditure &amp; Revenue'!$A$5:$C$34,3,FALSE)</f>
        <v>#N/A</v>
      </c>
    </row>
    <row r="5" spans="1:11" ht="15.75" customHeight="1" x14ac:dyDescent="0.2">
      <c r="A5" s="94"/>
      <c r="B5" s="95"/>
      <c r="C5" s="95"/>
      <c r="D5" s="96"/>
      <c r="E5" s="441"/>
      <c r="F5" s="97"/>
      <c r="G5" s="97"/>
      <c r="H5" s="242">
        <f t="shared" si="0"/>
        <v>0</v>
      </c>
      <c r="I5" s="310" t="str">
        <f t="shared" si="1"/>
        <v/>
      </c>
      <c r="J5" s="240" t="e">
        <f>VLOOKUP(A5,'Expenditure &amp; Revenue'!$A$5:$C$34,2,FALSE)</f>
        <v>#N/A</v>
      </c>
      <c r="K5" s="241" t="e">
        <f>VLOOKUP(A5,'Expenditure &amp; Revenue'!$A$5:$C$34,3,FALSE)</f>
        <v>#N/A</v>
      </c>
    </row>
    <row r="6" spans="1:11" ht="15.75" customHeight="1" x14ac:dyDescent="0.2">
      <c r="A6" s="94"/>
      <c r="B6" s="95"/>
      <c r="C6" s="95"/>
      <c r="D6" s="96"/>
      <c r="E6" s="441"/>
      <c r="F6" s="97"/>
      <c r="G6" s="97"/>
      <c r="H6" s="242">
        <f t="shared" si="0"/>
        <v>0</v>
      </c>
      <c r="I6" s="310" t="str">
        <f t="shared" si="1"/>
        <v/>
      </c>
      <c r="J6" s="240" t="e">
        <f>VLOOKUP(A6,'Expenditure &amp; Revenue'!$A$5:$C$34,2,FALSE)</f>
        <v>#N/A</v>
      </c>
      <c r="K6" s="241" t="e">
        <f>VLOOKUP(A6,'Expenditure &amp; Revenue'!$A$5:$C$34,3,FALSE)</f>
        <v>#N/A</v>
      </c>
    </row>
    <row r="7" spans="1:11" ht="15.75" customHeight="1" x14ac:dyDescent="0.2">
      <c r="A7" s="94"/>
      <c r="B7" s="95"/>
      <c r="C7" s="95"/>
      <c r="D7" s="96"/>
      <c r="E7" s="441"/>
      <c r="F7" s="97"/>
      <c r="G7" s="97"/>
      <c r="H7" s="242">
        <f t="shared" si="0"/>
        <v>0</v>
      </c>
      <c r="I7" s="310" t="str">
        <f t="shared" si="1"/>
        <v/>
      </c>
      <c r="J7" s="240" t="e">
        <f>VLOOKUP(A7,'Expenditure &amp; Revenue'!$A$5:$C$34,2,FALSE)</f>
        <v>#N/A</v>
      </c>
      <c r="K7" s="241" t="e">
        <f>VLOOKUP(A7,'Expenditure &amp; Revenue'!$A$5:$C$34,3,FALSE)</f>
        <v>#N/A</v>
      </c>
    </row>
    <row r="8" spans="1:11" ht="15.75" customHeight="1" x14ac:dyDescent="0.2">
      <c r="A8" s="94"/>
      <c r="B8" s="95"/>
      <c r="C8" s="95"/>
      <c r="D8" s="96"/>
      <c r="E8" s="441"/>
      <c r="F8" s="97"/>
      <c r="G8" s="97"/>
      <c r="H8" s="242">
        <f t="shared" si="0"/>
        <v>0</v>
      </c>
      <c r="I8" s="310" t="str">
        <f t="shared" si="1"/>
        <v/>
      </c>
      <c r="J8" s="240" t="e">
        <f>VLOOKUP(A8,'Expenditure &amp; Revenue'!$A$5:$C$34,2,FALSE)</f>
        <v>#N/A</v>
      </c>
      <c r="K8" s="241" t="e">
        <f>VLOOKUP(A8,'Expenditure &amp; Revenue'!$A$5:$C$34,3,FALSE)</f>
        <v>#N/A</v>
      </c>
    </row>
    <row r="9" spans="1:11" ht="15.75" customHeight="1" x14ac:dyDescent="0.2">
      <c r="A9" s="94"/>
      <c r="B9" s="95"/>
      <c r="C9" s="95"/>
      <c r="D9" s="96"/>
      <c r="E9" s="441"/>
      <c r="F9" s="97"/>
      <c r="G9" s="97"/>
      <c r="H9" s="242">
        <f t="shared" si="0"/>
        <v>0</v>
      </c>
      <c r="I9" s="310" t="str">
        <f t="shared" si="1"/>
        <v/>
      </c>
      <c r="J9" s="240" t="e">
        <f>VLOOKUP(A9,'Expenditure &amp; Revenue'!$A$5:$C$34,2,FALSE)</f>
        <v>#N/A</v>
      </c>
      <c r="K9" s="241" t="e">
        <f>VLOOKUP(A9,'Expenditure &amp; Revenue'!$A$5:$C$34,3,FALSE)</f>
        <v>#N/A</v>
      </c>
    </row>
    <row r="10" spans="1:11" ht="15.75" customHeight="1" x14ac:dyDescent="0.2">
      <c r="A10" s="94"/>
      <c r="B10" s="95"/>
      <c r="C10" s="95"/>
      <c r="D10" s="96"/>
      <c r="E10" s="441"/>
      <c r="F10" s="97"/>
      <c r="G10" s="97"/>
      <c r="H10" s="242">
        <f t="shared" si="0"/>
        <v>0</v>
      </c>
      <c r="I10" s="310" t="str">
        <f t="shared" si="1"/>
        <v/>
      </c>
      <c r="J10" s="240" t="e">
        <f>VLOOKUP(A10,'Expenditure &amp; Revenue'!$A$5:$C$34,2,FALSE)</f>
        <v>#N/A</v>
      </c>
      <c r="K10" s="241" t="e">
        <f>VLOOKUP(A10,'Expenditure &amp; Revenue'!$A$5:$C$34,3,FALSE)</f>
        <v>#N/A</v>
      </c>
    </row>
    <row r="11" spans="1:11" ht="15.75" customHeight="1" x14ac:dyDescent="0.2">
      <c r="A11" s="94"/>
      <c r="B11" s="95"/>
      <c r="C11" s="95"/>
      <c r="D11" s="96"/>
      <c r="E11" s="441"/>
      <c r="F11" s="97"/>
      <c r="G11" s="97"/>
      <c r="H11" s="242">
        <f t="shared" si="0"/>
        <v>0</v>
      </c>
      <c r="I11" s="310" t="str">
        <f t="shared" si="1"/>
        <v/>
      </c>
      <c r="J11" s="240" t="e">
        <f>VLOOKUP(A11,'Expenditure &amp; Revenue'!$A$5:$C$34,2,FALSE)</f>
        <v>#N/A</v>
      </c>
      <c r="K11" s="241" t="e">
        <f>VLOOKUP(A11,'Expenditure &amp; Revenue'!$A$5:$C$34,3,FALSE)</f>
        <v>#N/A</v>
      </c>
    </row>
    <row r="12" spans="1:11" ht="15.75" customHeight="1" x14ac:dyDescent="0.2">
      <c r="A12" s="94"/>
      <c r="B12" s="95"/>
      <c r="C12" s="95"/>
      <c r="D12" s="96"/>
      <c r="E12" s="441"/>
      <c r="F12" s="97"/>
      <c r="G12" s="97"/>
      <c r="H12" s="242">
        <f t="shared" si="0"/>
        <v>0</v>
      </c>
      <c r="I12" s="310" t="str">
        <f t="shared" si="1"/>
        <v/>
      </c>
      <c r="J12" s="240" t="e">
        <f>VLOOKUP(A12,'Expenditure &amp; Revenue'!$A$5:$C$34,2,FALSE)</f>
        <v>#N/A</v>
      </c>
      <c r="K12" s="241" t="e">
        <f>VLOOKUP(A12,'Expenditure &amp; Revenue'!$A$5:$C$34,3,FALSE)</f>
        <v>#N/A</v>
      </c>
    </row>
    <row r="13" spans="1:11" ht="15.75" customHeight="1" x14ac:dyDescent="0.2">
      <c r="A13" s="94"/>
      <c r="B13" s="95"/>
      <c r="C13" s="95"/>
      <c r="D13" s="96"/>
      <c r="E13" s="441"/>
      <c r="F13" s="97"/>
      <c r="G13" s="97"/>
      <c r="H13" s="242">
        <f t="shared" si="0"/>
        <v>0</v>
      </c>
      <c r="I13" s="310" t="str">
        <f t="shared" si="1"/>
        <v/>
      </c>
      <c r="J13" s="240" t="e">
        <f>VLOOKUP(A13,'Expenditure &amp; Revenue'!$A$5:$C$34,2,FALSE)</f>
        <v>#N/A</v>
      </c>
      <c r="K13" s="241" t="e">
        <f>VLOOKUP(A13,'Expenditure &amp; Revenue'!$A$5:$C$34,3,FALSE)</f>
        <v>#N/A</v>
      </c>
    </row>
    <row r="14" spans="1:11" ht="15.75" customHeight="1" x14ac:dyDescent="0.2">
      <c r="A14" s="94"/>
      <c r="B14" s="95"/>
      <c r="C14" s="95"/>
      <c r="D14" s="96"/>
      <c r="E14" s="441"/>
      <c r="F14" s="97"/>
      <c r="G14" s="97"/>
      <c r="H14" s="242">
        <f t="shared" si="0"/>
        <v>0</v>
      </c>
      <c r="I14" s="310" t="str">
        <f t="shared" si="1"/>
        <v/>
      </c>
      <c r="J14" s="240" t="e">
        <f>VLOOKUP(A14,'Expenditure &amp; Revenue'!$A$5:$C$34,2,FALSE)</f>
        <v>#N/A</v>
      </c>
      <c r="K14" s="241" t="e">
        <f>VLOOKUP(A14,'Expenditure &amp; Revenue'!$A$5:$C$34,3,FALSE)</f>
        <v>#N/A</v>
      </c>
    </row>
    <row r="15" spans="1:11" ht="15.75" customHeight="1" x14ac:dyDescent="0.2">
      <c r="A15" s="94"/>
      <c r="B15" s="95"/>
      <c r="C15" s="95"/>
      <c r="D15" s="96"/>
      <c r="E15" s="441"/>
      <c r="F15" s="97"/>
      <c r="G15" s="97"/>
      <c r="H15" s="242">
        <f t="shared" si="0"/>
        <v>0</v>
      </c>
      <c r="I15" s="310" t="str">
        <f t="shared" si="1"/>
        <v/>
      </c>
      <c r="J15" s="240" t="e">
        <f>VLOOKUP(A15,'Expenditure &amp; Revenue'!$A$5:$C$34,2,FALSE)</f>
        <v>#N/A</v>
      </c>
      <c r="K15" s="241" t="e">
        <f>VLOOKUP(A15,'Expenditure &amp; Revenue'!$A$5:$C$34,3,FALSE)</f>
        <v>#N/A</v>
      </c>
    </row>
    <row r="16" spans="1:11" ht="15.75" customHeight="1" x14ac:dyDescent="0.2">
      <c r="A16" s="94"/>
      <c r="B16" s="95"/>
      <c r="C16" s="95"/>
      <c r="D16" s="96"/>
      <c r="E16" s="441"/>
      <c r="F16" s="97"/>
      <c r="G16" s="97"/>
      <c r="H16" s="242">
        <f t="shared" si="0"/>
        <v>0</v>
      </c>
      <c r="I16" s="310" t="str">
        <f t="shared" si="1"/>
        <v/>
      </c>
      <c r="J16" s="240" t="e">
        <f>VLOOKUP(A16,'Expenditure &amp; Revenue'!$A$5:$C$34,2,FALSE)</f>
        <v>#N/A</v>
      </c>
      <c r="K16" s="241" t="e">
        <f>VLOOKUP(A16,'Expenditure &amp; Revenue'!$A$5:$C$34,3,FALSE)</f>
        <v>#N/A</v>
      </c>
    </row>
    <row r="17" spans="1:11" ht="15.75" customHeight="1" x14ac:dyDescent="0.2">
      <c r="A17" s="94"/>
      <c r="B17" s="95"/>
      <c r="C17" s="95"/>
      <c r="D17" s="96"/>
      <c r="E17" s="441"/>
      <c r="F17" s="97"/>
      <c r="G17" s="97"/>
      <c r="H17" s="242">
        <f t="shared" si="0"/>
        <v>0</v>
      </c>
      <c r="I17" s="310" t="str">
        <f t="shared" si="1"/>
        <v/>
      </c>
      <c r="J17" s="240" t="e">
        <f>VLOOKUP(A17,'Expenditure &amp; Revenue'!$A$5:$C$34,2,FALSE)</f>
        <v>#N/A</v>
      </c>
      <c r="K17" s="241" t="e">
        <f>VLOOKUP(A17,'Expenditure &amp; Revenue'!$A$5:$C$34,3,FALSE)</f>
        <v>#N/A</v>
      </c>
    </row>
    <row r="18" spans="1:11" ht="15.75" customHeight="1" x14ac:dyDescent="0.2">
      <c r="A18" s="94"/>
      <c r="B18" s="95"/>
      <c r="C18" s="95"/>
      <c r="D18" s="96"/>
      <c r="E18" s="441"/>
      <c r="F18" s="97"/>
      <c r="G18" s="97"/>
      <c r="H18" s="242">
        <f t="shared" si="0"/>
        <v>0</v>
      </c>
      <c r="I18" s="310" t="str">
        <f t="shared" si="1"/>
        <v/>
      </c>
      <c r="J18" s="240" t="e">
        <f>VLOOKUP(A18,'Expenditure &amp; Revenue'!$A$5:$C$34,2,FALSE)</f>
        <v>#N/A</v>
      </c>
      <c r="K18" s="241" t="e">
        <f>VLOOKUP(A18,'Expenditure &amp; Revenue'!$A$5:$C$34,3,FALSE)</f>
        <v>#N/A</v>
      </c>
    </row>
    <row r="19" spans="1:11" ht="15.75" customHeight="1" x14ac:dyDescent="0.2">
      <c r="A19" s="94"/>
      <c r="B19" s="95"/>
      <c r="C19" s="95"/>
      <c r="D19" s="96"/>
      <c r="E19" s="441"/>
      <c r="F19" s="97"/>
      <c r="G19" s="97"/>
      <c r="H19" s="242">
        <f t="shared" si="0"/>
        <v>0</v>
      </c>
      <c r="I19" s="310" t="str">
        <f t="shared" si="1"/>
        <v/>
      </c>
      <c r="J19" s="240" t="e">
        <f>VLOOKUP(A19,'Expenditure &amp; Revenue'!$A$5:$C$34,2,FALSE)</f>
        <v>#N/A</v>
      </c>
      <c r="K19" s="241" t="e">
        <f>VLOOKUP(A19,'Expenditure &amp; Revenue'!$A$5:$C$34,3,FALSE)</f>
        <v>#N/A</v>
      </c>
    </row>
    <row r="20" spans="1:11" ht="15.75" customHeight="1" x14ac:dyDescent="0.2">
      <c r="A20" s="94"/>
      <c r="B20" s="95"/>
      <c r="C20" s="95"/>
      <c r="D20" s="96"/>
      <c r="E20" s="441"/>
      <c r="F20" s="97"/>
      <c r="G20" s="97"/>
      <c r="H20" s="242">
        <f t="shared" si="0"/>
        <v>0</v>
      </c>
      <c r="I20" s="310" t="str">
        <f t="shared" si="1"/>
        <v/>
      </c>
      <c r="J20" s="240" t="e">
        <f>VLOOKUP(A20,'Expenditure &amp; Revenue'!$A$5:$C$34,2,FALSE)</f>
        <v>#N/A</v>
      </c>
      <c r="K20" s="241" t="e">
        <f>VLOOKUP(A20,'Expenditure &amp; Revenue'!$A$5:$C$34,3,FALSE)</f>
        <v>#N/A</v>
      </c>
    </row>
    <row r="21" spans="1:11" ht="15.75" customHeight="1" x14ac:dyDescent="0.2">
      <c r="A21" s="94"/>
      <c r="B21" s="95"/>
      <c r="C21" s="95"/>
      <c r="D21" s="96"/>
      <c r="E21" s="441"/>
      <c r="F21" s="97"/>
      <c r="G21" s="97"/>
      <c r="H21" s="242">
        <f t="shared" si="0"/>
        <v>0</v>
      </c>
      <c r="I21" s="310" t="str">
        <f t="shared" si="1"/>
        <v/>
      </c>
      <c r="J21" s="240" t="e">
        <f>VLOOKUP(A21,'Expenditure &amp; Revenue'!$A$5:$C$34,2,FALSE)</f>
        <v>#N/A</v>
      </c>
      <c r="K21" s="241" t="e">
        <f>VLOOKUP(A21,'Expenditure &amp; Revenue'!$A$5:$C$34,3,FALSE)</f>
        <v>#N/A</v>
      </c>
    </row>
    <row r="22" spans="1:11" ht="15.75" customHeight="1" x14ac:dyDescent="0.2">
      <c r="A22" s="94"/>
      <c r="B22" s="95"/>
      <c r="C22" s="95"/>
      <c r="D22" s="96"/>
      <c r="E22" s="441"/>
      <c r="F22" s="97"/>
      <c r="G22" s="97"/>
      <c r="H22" s="242">
        <f t="shared" si="0"/>
        <v>0</v>
      </c>
      <c r="I22" s="310" t="str">
        <f t="shared" si="1"/>
        <v/>
      </c>
      <c r="J22" s="240" t="e">
        <f>VLOOKUP(A22,'Expenditure &amp; Revenue'!$A$5:$C$34,2,FALSE)</f>
        <v>#N/A</v>
      </c>
      <c r="K22" s="241" t="e">
        <f>VLOOKUP(A22,'Expenditure &amp; Revenue'!$A$5:$C$34,3,FALSE)</f>
        <v>#N/A</v>
      </c>
    </row>
    <row r="23" spans="1:11" ht="15.75" customHeight="1" x14ac:dyDescent="0.2">
      <c r="A23" s="94"/>
      <c r="B23" s="95"/>
      <c r="C23" s="95"/>
      <c r="D23" s="96"/>
      <c r="E23" s="441"/>
      <c r="F23" s="97"/>
      <c r="G23" s="97"/>
      <c r="H23" s="242">
        <f t="shared" si="0"/>
        <v>0</v>
      </c>
      <c r="I23" s="310" t="str">
        <f t="shared" si="1"/>
        <v/>
      </c>
      <c r="J23" s="240" t="e">
        <f>VLOOKUP(A23,'Expenditure &amp; Revenue'!$A$5:$C$34,2,FALSE)</f>
        <v>#N/A</v>
      </c>
      <c r="K23" s="241" t="e">
        <f>VLOOKUP(A23,'Expenditure &amp; Revenue'!$A$5:$C$34,3,FALSE)</f>
        <v>#N/A</v>
      </c>
    </row>
    <row r="24" spans="1:11" ht="15.75" customHeight="1" x14ac:dyDescent="0.2">
      <c r="A24" s="94"/>
      <c r="B24" s="95"/>
      <c r="C24" s="95"/>
      <c r="D24" s="96"/>
      <c r="E24" s="441"/>
      <c r="F24" s="97"/>
      <c r="G24" s="97"/>
      <c r="H24" s="242">
        <f t="shared" si="0"/>
        <v>0</v>
      </c>
      <c r="I24" s="310" t="str">
        <f t="shared" si="1"/>
        <v/>
      </c>
      <c r="J24" s="240" t="e">
        <f>VLOOKUP(A24,'Expenditure &amp; Revenue'!$A$5:$C$34,2,FALSE)</f>
        <v>#N/A</v>
      </c>
      <c r="K24" s="241" t="e">
        <f>VLOOKUP(A24,'Expenditure &amp; Revenue'!$A$5:$C$34,3,FALSE)</f>
        <v>#N/A</v>
      </c>
    </row>
    <row r="25" spans="1:11" ht="15.75" customHeight="1" x14ac:dyDescent="0.2">
      <c r="A25" s="94"/>
      <c r="B25" s="95"/>
      <c r="C25" s="95"/>
      <c r="D25" s="96"/>
      <c r="E25" s="441"/>
      <c r="F25" s="97"/>
      <c r="G25" s="97"/>
      <c r="H25" s="242">
        <f t="shared" si="0"/>
        <v>0</v>
      </c>
      <c r="I25" s="310" t="str">
        <f t="shared" si="1"/>
        <v/>
      </c>
      <c r="J25" s="240" t="e">
        <f>VLOOKUP(A25,'Expenditure &amp; Revenue'!$A$5:$C$34,2,FALSE)</f>
        <v>#N/A</v>
      </c>
      <c r="K25" s="241" t="e">
        <f>VLOOKUP(A25,'Expenditure &amp; Revenue'!$A$5:$C$34,3,FALSE)</f>
        <v>#N/A</v>
      </c>
    </row>
    <row r="26" spans="1:11" ht="15.75" customHeight="1" x14ac:dyDescent="0.2">
      <c r="A26" s="94"/>
      <c r="B26" s="95"/>
      <c r="C26" s="95"/>
      <c r="D26" s="96"/>
      <c r="E26" s="441"/>
      <c r="F26" s="97"/>
      <c r="G26" s="97"/>
      <c r="H26" s="242">
        <f t="shared" si="0"/>
        <v>0</v>
      </c>
      <c r="I26" s="310" t="str">
        <f t="shared" si="1"/>
        <v/>
      </c>
      <c r="J26" s="240" t="e">
        <f>VLOOKUP(A26,'Expenditure &amp; Revenue'!$A$5:$C$34,2,FALSE)</f>
        <v>#N/A</v>
      </c>
      <c r="K26" s="241" t="e">
        <f>VLOOKUP(A26,'Expenditure &amp; Revenue'!$A$5:$C$34,3,FALSE)</f>
        <v>#N/A</v>
      </c>
    </row>
    <row r="27" spans="1:11" ht="15.75" customHeight="1" x14ac:dyDescent="0.2">
      <c r="A27" s="94"/>
      <c r="B27" s="95"/>
      <c r="C27" s="95"/>
      <c r="D27" s="96"/>
      <c r="E27" s="441"/>
      <c r="F27" s="97"/>
      <c r="G27" s="97"/>
      <c r="H27" s="242">
        <f t="shared" si="0"/>
        <v>0</v>
      </c>
      <c r="I27" s="310" t="str">
        <f t="shared" si="1"/>
        <v/>
      </c>
      <c r="J27" s="240" t="e">
        <f>VLOOKUP(A27,'Expenditure &amp; Revenue'!$A$5:$C$34,2,FALSE)</f>
        <v>#N/A</v>
      </c>
      <c r="K27" s="241" t="e">
        <f>VLOOKUP(A27,'Expenditure &amp; Revenue'!$A$5:$C$34,3,FALSE)</f>
        <v>#N/A</v>
      </c>
    </row>
    <row r="28" spans="1:11" ht="15.75" customHeight="1" x14ac:dyDescent="0.2">
      <c r="A28" s="94"/>
      <c r="B28" s="95"/>
      <c r="C28" s="95"/>
      <c r="D28" s="96"/>
      <c r="E28" s="441"/>
      <c r="F28" s="97"/>
      <c r="G28" s="97"/>
      <c r="H28" s="242">
        <f t="shared" si="0"/>
        <v>0</v>
      </c>
      <c r="I28" s="310" t="str">
        <f t="shared" si="1"/>
        <v/>
      </c>
      <c r="J28" s="240" t="e">
        <f>VLOOKUP(A28,'Expenditure &amp; Revenue'!$A$5:$C$34,2,FALSE)</f>
        <v>#N/A</v>
      </c>
      <c r="K28" s="241" t="e">
        <f>VLOOKUP(A28,'Expenditure &amp; Revenue'!$A$5:$C$34,3,FALSE)</f>
        <v>#N/A</v>
      </c>
    </row>
    <row r="29" spans="1:11" ht="15.75" customHeight="1" x14ac:dyDescent="0.2">
      <c r="A29" s="94"/>
      <c r="B29" s="95"/>
      <c r="C29" s="95"/>
      <c r="D29" s="96"/>
      <c r="E29" s="441"/>
      <c r="F29" s="97"/>
      <c r="G29" s="97"/>
      <c r="H29" s="242">
        <f t="shared" si="0"/>
        <v>0</v>
      </c>
      <c r="I29" s="310" t="str">
        <f t="shared" si="1"/>
        <v/>
      </c>
      <c r="J29" s="240" t="e">
        <f>VLOOKUP(A29,'Expenditure &amp; Revenue'!$A$5:$C$34,2,FALSE)</f>
        <v>#N/A</v>
      </c>
      <c r="K29" s="241" t="e">
        <f>VLOOKUP(A29,'Expenditure &amp; Revenue'!$A$5:$C$34,3,FALSE)</f>
        <v>#N/A</v>
      </c>
    </row>
    <row r="30" spans="1:11" ht="15.75" customHeight="1" x14ac:dyDescent="0.2">
      <c r="A30" s="94"/>
      <c r="B30" s="95"/>
      <c r="C30" s="95"/>
      <c r="D30" s="96"/>
      <c r="E30" s="441"/>
      <c r="F30" s="97"/>
      <c r="G30" s="97"/>
      <c r="H30" s="242">
        <f t="shared" si="0"/>
        <v>0</v>
      </c>
      <c r="I30" s="310" t="str">
        <f t="shared" si="1"/>
        <v/>
      </c>
      <c r="J30" s="240" t="e">
        <f>VLOOKUP(A30,'Expenditure &amp; Revenue'!$A$5:$C$34,2,FALSE)</f>
        <v>#N/A</v>
      </c>
      <c r="K30" s="241" t="e">
        <f>VLOOKUP(A30,'Expenditure &amp; Revenue'!$A$5:$C$34,3,FALSE)</f>
        <v>#N/A</v>
      </c>
    </row>
    <row r="31" spans="1:11" ht="15.75" customHeight="1" x14ac:dyDescent="0.2">
      <c r="A31" s="94"/>
      <c r="B31" s="95"/>
      <c r="C31" s="95"/>
      <c r="D31" s="96"/>
      <c r="E31" s="441"/>
      <c r="F31" s="97"/>
      <c r="G31" s="97"/>
      <c r="H31" s="242">
        <f t="shared" si="0"/>
        <v>0</v>
      </c>
      <c r="I31" s="310" t="str">
        <f t="shared" si="1"/>
        <v/>
      </c>
      <c r="J31" s="240" t="e">
        <f>VLOOKUP(A31,'Expenditure &amp; Revenue'!$A$5:$C$34,2,FALSE)</f>
        <v>#N/A</v>
      </c>
      <c r="K31" s="241" t="e">
        <f>VLOOKUP(A31,'Expenditure &amp; Revenue'!$A$5:$C$34,3,FALSE)</f>
        <v>#N/A</v>
      </c>
    </row>
    <row r="32" spans="1:11" ht="15.75" customHeight="1" x14ac:dyDescent="0.2">
      <c r="A32" s="94"/>
      <c r="B32" s="95"/>
      <c r="C32" s="95"/>
      <c r="D32" s="96"/>
      <c r="E32" s="441"/>
      <c r="F32" s="97"/>
      <c r="G32" s="97"/>
      <c r="H32" s="242">
        <f t="shared" si="0"/>
        <v>0</v>
      </c>
      <c r="I32" s="310" t="str">
        <f t="shared" si="1"/>
        <v/>
      </c>
      <c r="J32" s="240" t="e">
        <f>VLOOKUP(A32,'Expenditure &amp; Revenue'!$A$5:$C$34,2,FALSE)</f>
        <v>#N/A</v>
      </c>
      <c r="K32" s="241" t="e">
        <f>VLOOKUP(A32,'Expenditure &amp; Revenue'!$A$5:$C$34,3,FALSE)</f>
        <v>#N/A</v>
      </c>
    </row>
    <row r="33" spans="1:11" ht="15.75" customHeight="1" x14ac:dyDescent="0.2">
      <c r="A33" s="94"/>
      <c r="B33" s="95"/>
      <c r="C33" s="95"/>
      <c r="D33" s="96"/>
      <c r="E33" s="441"/>
      <c r="F33" s="97"/>
      <c r="G33" s="97"/>
      <c r="H33" s="242">
        <f t="shared" si="0"/>
        <v>0</v>
      </c>
      <c r="I33" s="310" t="str">
        <f t="shared" si="1"/>
        <v/>
      </c>
      <c r="J33" s="240" t="e">
        <f>VLOOKUP(A33,'Expenditure &amp; Revenue'!$A$5:$C$34,2,FALSE)</f>
        <v>#N/A</v>
      </c>
      <c r="K33" s="241" t="e">
        <f>VLOOKUP(A33,'Expenditure &amp; Revenue'!$A$5:$C$34,3,FALSE)</f>
        <v>#N/A</v>
      </c>
    </row>
    <row r="34" spans="1:11" ht="15.75" customHeight="1" x14ac:dyDescent="0.2">
      <c r="A34" s="94"/>
      <c r="B34" s="95"/>
      <c r="C34" s="95"/>
      <c r="D34" s="96"/>
      <c r="E34" s="441"/>
      <c r="F34" s="97"/>
      <c r="G34" s="97"/>
      <c r="H34" s="242">
        <f t="shared" si="0"/>
        <v>0</v>
      </c>
      <c r="I34" s="310" t="str">
        <f t="shared" si="1"/>
        <v/>
      </c>
      <c r="J34" s="240" t="e">
        <f>VLOOKUP(A34,'Expenditure &amp; Revenue'!$A$5:$C$34,2,FALSE)</f>
        <v>#N/A</v>
      </c>
      <c r="K34" s="241" t="e">
        <f>VLOOKUP(A34,'Expenditure &amp; Revenue'!$A$5:$C$34,3,FALSE)</f>
        <v>#N/A</v>
      </c>
    </row>
    <row r="35" spans="1:11" ht="15.75" customHeight="1" x14ac:dyDescent="0.2">
      <c r="A35" s="94"/>
      <c r="B35" s="95"/>
      <c r="C35" s="95"/>
      <c r="D35" s="96"/>
      <c r="E35" s="441"/>
      <c r="F35" s="97"/>
      <c r="G35" s="97"/>
      <c r="H35" s="242">
        <f t="shared" ref="H35:H49" si="2">IF(ISBLANK(A35),0,IF(OR(J35=0,K35=0),0,IF(OR(ISBLANK(B35),ISBLANK(C35)),"ERROR",ROUND(D35*((E35*F35)+G35),2))))</f>
        <v>0</v>
      </c>
      <c r="I35" s="310" t="str">
        <f t="shared" si="1"/>
        <v/>
      </c>
      <c r="J35" s="240" t="e">
        <f>VLOOKUP(A35,'Expenditure &amp; Revenue'!$A$5:$C$34,2,FALSE)</f>
        <v>#N/A</v>
      </c>
      <c r="K35" s="241" t="e">
        <f>VLOOKUP(A35,'Expenditure &amp; Revenue'!$A$5:$C$34,3,FALSE)</f>
        <v>#N/A</v>
      </c>
    </row>
    <row r="36" spans="1:11" ht="15.75" customHeight="1" x14ac:dyDescent="0.2">
      <c r="A36" s="94"/>
      <c r="B36" s="95"/>
      <c r="C36" s="95"/>
      <c r="D36" s="96"/>
      <c r="E36" s="441"/>
      <c r="F36" s="97"/>
      <c r="G36" s="97"/>
      <c r="H36" s="242">
        <f t="shared" si="2"/>
        <v>0</v>
      </c>
      <c r="I36" s="310" t="str">
        <f t="shared" si="1"/>
        <v/>
      </c>
      <c r="J36" s="240" t="e">
        <f>VLOOKUP(A36,'Expenditure &amp; Revenue'!$A$5:$C$34,2,FALSE)</f>
        <v>#N/A</v>
      </c>
      <c r="K36" s="241" t="e">
        <f>VLOOKUP(A36,'Expenditure &amp; Revenue'!$A$5:$C$34,3,FALSE)</f>
        <v>#N/A</v>
      </c>
    </row>
    <row r="37" spans="1:11" ht="15.75" customHeight="1" x14ac:dyDescent="0.2">
      <c r="A37" s="94"/>
      <c r="B37" s="95"/>
      <c r="C37" s="95"/>
      <c r="D37" s="96"/>
      <c r="E37" s="441"/>
      <c r="F37" s="97"/>
      <c r="G37" s="97"/>
      <c r="H37" s="242">
        <f t="shared" si="2"/>
        <v>0</v>
      </c>
      <c r="I37" s="310" t="str">
        <f t="shared" si="1"/>
        <v/>
      </c>
      <c r="J37" s="240" t="e">
        <f>VLOOKUP(A37,'Expenditure &amp; Revenue'!$A$5:$C$34,2,FALSE)</f>
        <v>#N/A</v>
      </c>
      <c r="K37" s="241" t="e">
        <f>VLOOKUP(A37,'Expenditure &amp; Revenue'!$A$5:$C$34,3,FALSE)</f>
        <v>#N/A</v>
      </c>
    </row>
    <row r="38" spans="1:11" ht="15.75" customHeight="1" x14ac:dyDescent="0.2">
      <c r="A38" s="94"/>
      <c r="B38" s="95"/>
      <c r="C38" s="95"/>
      <c r="D38" s="96"/>
      <c r="E38" s="441"/>
      <c r="F38" s="97"/>
      <c r="G38" s="97"/>
      <c r="H38" s="242">
        <f t="shared" si="2"/>
        <v>0</v>
      </c>
      <c r="I38" s="310" t="str">
        <f t="shared" si="1"/>
        <v/>
      </c>
      <c r="J38" s="240" t="e">
        <f>VLOOKUP(A38,'Expenditure &amp; Revenue'!$A$5:$C$34,2,FALSE)</f>
        <v>#N/A</v>
      </c>
      <c r="K38" s="241" t="e">
        <f>VLOOKUP(A38,'Expenditure &amp; Revenue'!$A$5:$C$34,3,FALSE)</f>
        <v>#N/A</v>
      </c>
    </row>
    <row r="39" spans="1:11" ht="15.75" customHeight="1" x14ac:dyDescent="0.2">
      <c r="A39" s="94"/>
      <c r="B39" s="95"/>
      <c r="C39" s="95"/>
      <c r="D39" s="96"/>
      <c r="E39" s="441"/>
      <c r="F39" s="97"/>
      <c r="G39" s="97"/>
      <c r="H39" s="242">
        <f t="shared" si="2"/>
        <v>0</v>
      </c>
      <c r="I39" s="310" t="str">
        <f t="shared" si="1"/>
        <v/>
      </c>
      <c r="J39" s="240" t="e">
        <f>VLOOKUP(A39,'Expenditure &amp; Revenue'!$A$5:$C$34,2,FALSE)</f>
        <v>#N/A</v>
      </c>
      <c r="K39" s="241" t="e">
        <f>VLOOKUP(A39,'Expenditure &amp; Revenue'!$A$5:$C$34,3,FALSE)</f>
        <v>#N/A</v>
      </c>
    </row>
    <row r="40" spans="1:11" ht="15.75" customHeight="1" x14ac:dyDescent="0.2">
      <c r="A40" s="94"/>
      <c r="B40" s="95"/>
      <c r="C40" s="95"/>
      <c r="D40" s="96"/>
      <c r="E40" s="441"/>
      <c r="F40" s="97"/>
      <c r="G40" s="97"/>
      <c r="H40" s="242">
        <f t="shared" si="2"/>
        <v>0</v>
      </c>
      <c r="I40" s="310" t="str">
        <f t="shared" si="1"/>
        <v/>
      </c>
      <c r="J40" s="240" t="e">
        <f>VLOOKUP(A40,'Expenditure &amp; Revenue'!$A$5:$C$34,2,FALSE)</f>
        <v>#N/A</v>
      </c>
      <c r="K40" s="241" t="e">
        <f>VLOOKUP(A40,'Expenditure &amp; Revenue'!$A$5:$C$34,3,FALSE)</f>
        <v>#N/A</v>
      </c>
    </row>
    <row r="41" spans="1:11" ht="15.75" customHeight="1" x14ac:dyDescent="0.2">
      <c r="A41" s="94"/>
      <c r="B41" s="95"/>
      <c r="C41" s="95"/>
      <c r="D41" s="96"/>
      <c r="E41" s="441"/>
      <c r="F41" s="97"/>
      <c r="G41" s="97"/>
      <c r="H41" s="242">
        <f t="shared" si="2"/>
        <v>0</v>
      </c>
      <c r="I41" s="310" t="str">
        <f t="shared" si="1"/>
        <v/>
      </c>
      <c r="J41" s="240" t="e">
        <f>VLOOKUP(A41,'Expenditure &amp; Revenue'!$A$5:$C$34,2,FALSE)</f>
        <v>#N/A</v>
      </c>
      <c r="K41" s="241" t="e">
        <f>VLOOKUP(A41,'Expenditure &amp; Revenue'!$A$5:$C$34,3,FALSE)</f>
        <v>#N/A</v>
      </c>
    </row>
    <row r="42" spans="1:11" ht="15.75" customHeight="1" x14ac:dyDescent="0.2">
      <c r="A42" s="94"/>
      <c r="B42" s="95"/>
      <c r="C42" s="95"/>
      <c r="D42" s="96"/>
      <c r="E42" s="441"/>
      <c r="F42" s="97"/>
      <c r="G42" s="97"/>
      <c r="H42" s="242">
        <f t="shared" si="2"/>
        <v>0</v>
      </c>
      <c r="I42" s="310" t="str">
        <f t="shared" si="1"/>
        <v/>
      </c>
      <c r="J42" s="240" t="e">
        <f>VLOOKUP(A42,'Expenditure &amp; Revenue'!$A$5:$C$34,2,FALSE)</f>
        <v>#N/A</v>
      </c>
      <c r="K42" s="241" t="e">
        <f>VLOOKUP(A42,'Expenditure &amp; Revenue'!$A$5:$C$34,3,FALSE)</f>
        <v>#N/A</v>
      </c>
    </row>
    <row r="43" spans="1:11" ht="15.75" customHeight="1" x14ac:dyDescent="0.2">
      <c r="A43" s="94"/>
      <c r="B43" s="95"/>
      <c r="C43" s="95"/>
      <c r="D43" s="96"/>
      <c r="E43" s="441"/>
      <c r="F43" s="97"/>
      <c r="G43" s="97"/>
      <c r="H43" s="242">
        <f t="shared" si="2"/>
        <v>0</v>
      </c>
      <c r="I43" s="310" t="str">
        <f t="shared" si="1"/>
        <v/>
      </c>
      <c r="J43" s="240" t="e">
        <f>VLOOKUP(A43,'Expenditure &amp; Revenue'!$A$5:$C$34,2,FALSE)</f>
        <v>#N/A</v>
      </c>
      <c r="K43" s="241" t="e">
        <f>VLOOKUP(A43,'Expenditure &amp; Revenue'!$A$5:$C$34,3,FALSE)</f>
        <v>#N/A</v>
      </c>
    </row>
    <row r="44" spans="1:11" ht="15.75" customHeight="1" x14ac:dyDescent="0.2">
      <c r="A44" s="94"/>
      <c r="B44" s="95"/>
      <c r="C44" s="95"/>
      <c r="D44" s="96"/>
      <c r="E44" s="441"/>
      <c r="F44" s="97"/>
      <c r="G44" s="97"/>
      <c r="H44" s="242">
        <f t="shared" si="2"/>
        <v>0</v>
      </c>
      <c r="I44" s="310" t="str">
        <f t="shared" si="1"/>
        <v/>
      </c>
      <c r="J44" s="240" t="e">
        <f>VLOOKUP(A44,'Expenditure &amp; Revenue'!$A$5:$C$34,2,FALSE)</f>
        <v>#N/A</v>
      </c>
      <c r="K44" s="241" t="e">
        <f>VLOOKUP(A44,'Expenditure &amp; Revenue'!$A$5:$C$34,3,FALSE)</f>
        <v>#N/A</v>
      </c>
    </row>
    <row r="45" spans="1:11" ht="15.75" customHeight="1" x14ac:dyDescent="0.2">
      <c r="A45" s="94"/>
      <c r="B45" s="95"/>
      <c r="C45" s="95"/>
      <c r="D45" s="96"/>
      <c r="E45" s="441"/>
      <c r="F45" s="97"/>
      <c r="G45" s="97"/>
      <c r="H45" s="242">
        <f t="shared" si="2"/>
        <v>0</v>
      </c>
      <c r="I45" s="310" t="str">
        <f t="shared" si="1"/>
        <v/>
      </c>
      <c r="J45" s="240" t="e">
        <f>VLOOKUP(A45,'Expenditure &amp; Revenue'!$A$5:$C$34,2,FALSE)</f>
        <v>#N/A</v>
      </c>
      <c r="K45" s="241" t="e">
        <f>VLOOKUP(A45,'Expenditure &amp; Revenue'!$A$5:$C$34,3,FALSE)</f>
        <v>#N/A</v>
      </c>
    </row>
    <row r="46" spans="1:11" ht="15.75" customHeight="1" x14ac:dyDescent="0.2">
      <c r="A46" s="94"/>
      <c r="B46" s="95"/>
      <c r="C46" s="95"/>
      <c r="D46" s="96"/>
      <c r="E46" s="441"/>
      <c r="F46" s="97"/>
      <c r="G46" s="97"/>
      <c r="H46" s="242">
        <f t="shared" si="2"/>
        <v>0</v>
      </c>
      <c r="I46" s="310" t="str">
        <f t="shared" si="1"/>
        <v/>
      </c>
      <c r="J46" s="240" t="e">
        <f>VLOOKUP(A46,'Expenditure &amp; Revenue'!$A$5:$C$34,2,FALSE)</f>
        <v>#N/A</v>
      </c>
      <c r="K46" s="241" t="e">
        <f>VLOOKUP(A46,'Expenditure &amp; Revenue'!$A$5:$C$34,3,FALSE)</f>
        <v>#N/A</v>
      </c>
    </row>
    <row r="47" spans="1:11" ht="15.75" customHeight="1" x14ac:dyDescent="0.2">
      <c r="A47" s="94"/>
      <c r="B47" s="95"/>
      <c r="C47" s="95"/>
      <c r="D47" s="96"/>
      <c r="E47" s="441"/>
      <c r="F47" s="97"/>
      <c r="G47" s="97"/>
      <c r="H47" s="242">
        <f t="shared" si="2"/>
        <v>0</v>
      </c>
      <c r="I47" s="310" t="str">
        <f t="shared" si="1"/>
        <v/>
      </c>
      <c r="J47" s="240" t="e">
        <f>VLOOKUP(A47,'Expenditure &amp; Revenue'!$A$5:$C$34,2,FALSE)</f>
        <v>#N/A</v>
      </c>
      <c r="K47" s="241" t="e">
        <f>VLOOKUP(A47,'Expenditure &amp; Revenue'!$A$5:$C$34,3,FALSE)</f>
        <v>#N/A</v>
      </c>
    </row>
    <row r="48" spans="1:11" ht="15.75" customHeight="1" x14ac:dyDescent="0.2">
      <c r="A48" s="94"/>
      <c r="B48" s="95"/>
      <c r="C48" s="95"/>
      <c r="D48" s="96"/>
      <c r="E48" s="441"/>
      <c r="F48" s="97"/>
      <c r="G48" s="97"/>
      <c r="H48" s="242">
        <f t="shared" si="2"/>
        <v>0</v>
      </c>
      <c r="I48" s="310" t="str">
        <f t="shared" si="1"/>
        <v/>
      </c>
      <c r="J48" s="240" t="e">
        <f>VLOOKUP(A48,'Expenditure &amp; Revenue'!$A$5:$C$34,2,FALSE)</f>
        <v>#N/A</v>
      </c>
      <c r="K48" s="241" t="e">
        <f>VLOOKUP(A48,'Expenditure &amp; Revenue'!$A$5:$C$34,3,FALSE)</f>
        <v>#N/A</v>
      </c>
    </row>
    <row r="49" spans="1:11" ht="15.75" customHeight="1" x14ac:dyDescent="0.2">
      <c r="A49" s="94"/>
      <c r="B49" s="95"/>
      <c r="C49" s="95"/>
      <c r="D49" s="96"/>
      <c r="E49" s="441"/>
      <c r="F49" s="97"/>
      <c r="G49" s="97"/>
      <c r="H49" s="242">
        <f t="shared" si="2"/>
        <v>0</v>
      </c>
      <c r="I49" s="310" t="str">
        <f t="shared" si="1"/>
        <v/>
      </c>
      <c r="J49" s="240" t="e">
        <f>VLOOKUP(A49,'Expenditure &amp; Revenue'!$A$5:$C$34,2,FALSE)</f>
        <v>#N/A</v>
      </c>
      <c r="K49" s="241" t="e">
        <f>VLOOKUP(A49,'Expenditure &amp; Revenue'!$A$5:$C$34,3,FALSE)</f>
        <v>#N/A</v>
      </c>
    </row>
    <row r="50" spans="1:11" ht="15.75" customHeight="1" x14ac:dyDescent="0.2">
      <c r="A50" s="94"/>
      <c r="B50" s="95"/>
      <c r="C50" s="95"/>
      <c r="D50" s="96"/>
      <c r="E50" s="441"/>
      <c r="F50" s="97"/>
      <c r="G50" s="97"/>
      <c r="H50" s="242">
        <f t="shared" ref="H50:H96" si="3">IF(ISBLANK(A50),0,IF(OR(J50=0,K50=0),0,IF(OR(ISBLANK(B50),ISBLANK(C50)),"ERROR",ROUND(D50*((E50*F50)+G50),2))))</f>
        <v>0</v>
      </c>
      <c r="I50" s="310" t="str">
        <f t="shared" ref="I50:I96" si="4">IF(H50="error","Please fill all the fields in the row","")</f>
        <v/>
      </c>
      <c r="J50" s="240" t="e">
        <f>VLOOKUP(A50,'Expenditure &amp; Revenue'!$A$5:$C$34,2,FALSE)</f>
        <v>#N/A</v>
      </c>
      <c r="K50" s="241" t="e">
        <f>VLOOKUP(A50,'Expenditure &amp; Revenue'!$A$5:$C$34,3,FALSE)</f>
        <v>#N/A</v>
      </c>
    </row>
    <row r="51" spans="1:11" ht="15.75" customHeight="1" x14ac:dyDescent="0.2">
      <c r="A51" s="94"/>
      <c r="B51" s="95"/>
      <c r="C51" s="95"/>
      <c r="D51" s="96"/>
      <c r="E51" s="441"/>
      <c r="F51" s="97"/>
      <c r="G51" s="97"/>
      <c r="H51" s="242">
        <f t="shared" si="3"/>
        <v>0</v>
      </c>
      <c r="I51" s="310" t="str">
        <f t="shared" si="4"/>
        <v/>
      </c>
      <c r="J51" s="240" t="e">
        <f>VLOOKUP(A51,'Expenditure &amp; Revenue'!$A$5:$C$34,2,FALSE)</f>
        <v>#N/A</v>
      </c>
      <c r="K51" s="241" t="e">
        <f>VLOOKUP(A51,'Expenditure &amp; Revenue'!$A$5:$C$34,3,FALSE)</f>
        <v>#N/A</v>
      </c>
    </row>
    <row r="52" spans="1:11" ht="15.75" customHeight="1" x14ac:dyDescent="0.2">
      <c r="A52" s="94"/>
      <c r="B52" s="95"/>
      <c r="C52" s="95"/>
      <c r="D52" s="96"/>
      <c r="E52" s="441"/>
      <c r="F52" s="97"/>
      <c r="G52" s="97"/>
      <c r="H52" s="242">
        <f t="shared" si="3"/>
        <v>0</v>
      </c>
      <c r="I52" s="310" t="str">
        <f t="shared" si="4"/>
        <v/>
      </c>
      <c r="J52" s="240" t="e">
        <f>VLOOKUP(A52,'Expenditure &amp; Revenue'!$A$5:$C$34,2,FALSE)</f>
        <v>#N/A</v>
      </c>
      <c r="K52" s="241" t="e">
        <f>VLOOKUP(A52,'Expenditure &amp; Revenue'!$A$5:$C$34,3,FALSE)</f>
        <v>#N/A</v>
      </c>
    </row>
    <row r="53" spans="1:11" ht="15.75" customHeight="1" x14ac:dyDescent="0.2">
      <c r="A53" s="94"/>
      <c r="B53" s="95"/>
      <c r="C53" s="95"/>
      <c r="D53" s="96"/>
      <c r="E53" s="441"/>
      <c r="F53" s="97"/>
      <c r="G53" s="97"/>
      <c r="H53" s="242">
        <f t="shared" si="3"/>
        <v>0</v>
      </c>
      <c r="I53" s="310" t="str">
        <f t="shared" si="4"/>
        <v/>
      </c>
      <c r="J53" s="240" t="e">
        <f>VLOOKUP(A53,'Expenditure &amp; Revenue'!$A$5:$C$34,2,FALSE)</f>
        <v>#N/A</v>
      </c>
      <c r="K53" s="241" t="e">
        <f>VLOOKUP(A53,'Expenditure &amp; Revenue'!$A$5:$C$34,3,FALSE)</f>
        <v>#N/A</v>
      </c>
    </row>
    <row r="54" spans="1:11" ht="15.75" customHeight="1" x14ac:dyDescent="0.2">
      <c r="A54" s="94"/>
      <c r="B54" s="95"/>
      <c r="C54" s="95"/>
      <c r="D54" s="96"/>
      <c r="E54" s="441"/>
      <c r="F54" s="97"/>
      <c r="G54" s="97"/>
      <c r="H54" s="242">
        <f t="shared" si="3"/>
        <v>0</v>
      </c>
      <c r="I54" s="310" t="str">
        <f t="shared" si="4"/>
        <v/>
      </c>
      <c r="J54" s="240" t="e">
        <f>VLOOKUP(A54,'Expenditure &amp; Revenue'!$A$5:$C$34,2,FALSE)</f>
        <v>#N/A</v>
      </c>
      <c r="K54" s="241" t="e">
        <f>VLOOKUP(A54,'Expenditure &amp; Revenue'!$A$5:$C$34,3,FALSE)</f>
        <v>#N/A</v>
      </c>
    </row>
    <row r="55" spans="1:11" ht="15.75" customHeight="1" x14ac:dyDescent="0.2">
      <c r="A55" s="94"/>
      <c r="B55" s="95"/>
      <c r="C55" s="95"/>
      <c r="D55" s="96"/>
      <c r="E55" s="441"/>
      <c r="F55" s="97"/>
      <c r="G55" s="97"/>
      <c r="H55" s="242">
        <f t="shared" si="3"/>
        <v>0</v>
      </c>
      <c r="I55" s="310" t="str">
        <f t="shared" si="4"/>
        <v/>
      </c>
      <c r="J55" s="240" t="e">
        <f>VLOOKUP(A55,'Expenditure &amp; Revenue'!$A$5:$C$34,2,FALSE)</f>
        <v>#N/A</v>
      </c>
      <c r="K55" s="241" t="e">
        <f>VLOOKUP(A55,'Expenditure &amp; Revenue'!$A$5:$C$34,3,FALSE)</f>
        <v>#N/A</v>
      </c>
    </row>
    <row r="56" spans="1:11" ht="15.75" customHeight="1" x14ac:dyDescent="0.2">
      <c r="A56" s="94"/>
      <c r="B56" s="95"/>
      <c r="C56" s="95"/>
      <c r="D56" s="96"/>
      <c r="E56" s="441"/>
      <c r="F56" s="97"/>
      <c r="G56" s="97"/>
      <c r="H56" s="242">
        <f t="shared" si="3"/>
        <v>0</v>
      </c>
      <c r="I56" s="310" t="str">
        <f t="shared" si="4"/>
        <v/>
      </c>
      <c r="J56" s="240" t="e">
        <f>VLOOKUP(A56,'Expenditure &amp; Revenue'!$A$5:$C$34,2,FALSE)</f>
        <v>#N/A</v>
      </c>
      <c r="K56" s="241" t="e">
        <f>VLOOKUP(A56,'Expenditure &amp; Revenue'!$A$5:$C$34,3,FALSE)</f>
        <v>#N/A</v>
      </c>
    </row>
    <row r="57" spans="1:11" ht="15.75" customHeight="1" x14ac:dyDescent="0.2">
      <c r="A57" s="94"/>
      <c r="B57" s="95"/>
      <c r="C57" s="95"/>
      <c r="D57" s="96"/>
      <c r="E57" s="441"/>
      <c r="F57" s="97"/>
      <c r="G57" s="97"/>
      <c r="H57" s="242">
        <f t="shared" si="3"/>
        <v>0</v>
      </c>
      <c r="I57" s="310" t="str">
        <f t="shared" si="4"/>
        <v/>
      </c>
      <c r="J57" s="240" t="e">
        <f>VLOOKUP(A57,'Expenditure &amp; Revenue'!$A$5:$C$34,2,FALSE)</f>
        <v>#N/A</v>
      </c>
      <c r="K57" s="241" t="e">
        <f>VLOOKUP(A57,'Expenditure &amp; Revenue'!$A$5:$C$34,3,FALSE)</f>
        <v>#N/A</v>
      </c>
    </row>
    <row r="58" spans="1:11" ht="15.75" customHeight="1" x14ac:dyDescent="0.2">
      <c r="A58" s="94"/>
      <c r="B58" s="95"/>
      <c r="C58" s="95"/>
      <c r="D58" s="96"/>
      <c r="E58" s="441"/>
      <c r="F58" s="97"/>
      <c r="G58" s="97"/>
      <c r="H58" s="242">
        <f t="shared" si="3"/>
        <v>0</v>
      </c>
      <c r="I58" s="310" t="str">
        <f t="shared" si="4"/>
        <v/>
      </c>
      <c r="J58" s="240" t="e">
        <f>VLOOKUP(A58,'Expenditure &amp; Revenue'!$A$5:$C$34,2,FALSE)</f>
        <v>#N/A</v>
      </c>
      <c r="K58" s="241" t="e">
        <f>VLOOKUP(A58,'Expenditure &amp; Revenue'!$A$5:$C$34,3,FALSE)</f>
        <v>#N/A</v>
      </c>
    </row>
    <row r="59" spans="1:11" ht="15.75" customHeight="1" x14ac:dyDescent="0.2">
      <c r="A59" s="94"/>
      <c r="B59" s="95"/>
      <c r="C59" s="95"/>
      <c r="D59" s="96"/>
      <c r="E59" s="441"/>
      <c r="F59" s="97"/>
      <c r="G59" s="97"/>
      <c r="H59" s="242">
        <f t="shared" si="3"/>
        <v>0</v>
      </c>
      <c r="I59" s="310" t="str">
        <f t="shared" si="4"/>
        <v/>
      </c>
      <c r="J59" s="240" t="e">
        <f>VLOOKUP(A59,'Expenditure &amp; Revenue'!$A$5:$C$34,2,FALSE)</f>
        <v>#N/A</v>
      </c>
      <c r="K59" s="241" t="e">
        <f>VLOOKUP(A59,'Expenditure &amp; Revenue'!$A$5:$C$34,3,FALSE)</f>
        <v>#N/A</v>
      </c>
    </row>
    <row r="60" spans="1:11" ht="15.75" customHeight="1" x14ac:dyDescent="0.2">
      <c r="A60" s="94"/>
      <c r="B60" s="95"/>
      <c r="C60" s="95"/>
      <c r="D60" s="96"/>
      <c r="E60" s="441"/>
      <c r="F60" s="97"/>
      <c r="G60" s="97"/>
      <c r="H60" s="242">
        <f t="shared" si="3"/>
        <v>0</v>
      </c>
      <c r="I60" s="310" t="str">
        <f t="shared" si="4"/>
        <v/>
      </c>
      <c r="J60" s="240" t="e">
        <f>VLOOKUP(A60,'Expenditure &amp; Revenue'!$A$5:$C$34,2,FALSE)</f>
        <v>#N/A</v>
      </c>
      <c r="K60" s="241" t="e">
        <f>VLOOKUP(A60,'Expenditure &amp; Revenue'!$A$5:$C$34,3,FALSE)</f>
        <v>#N/A</v>
      </c>
    </row>
    <row r="61" spans="1:11" ht="15.75" customHeight="1" x14ac:dyDescent="0.2">
      <c r="A61" s="94"/>
      <c r="B61" s="95"/>
      <c r="C61" s="95"/>
      <c r="D61" s="96"/>
      <c r="E61" s="441"/>
      <c r="F61" s="97"/>
      <c r="G61" s="97"/>
      <c r="H61" s="242">
        <f t="shared" si="3"/>
        <v>0</v>
      </c>
      <c r="I61" s="310" t="str">
        <f t="shared" si="4"/>
        <v/>
      </c>
      <c r="J61" s="240" t="e">
        <f>VLOOKUP(A61,'Expenditure &amp; Revenue'!$A$5:$C$34,2,FALSE)</f>
        <v>#N/A</v>
      </c>
      <c r="K61" s="241" t="e">
        <f>VLOOKUP(A61,'Expenditure &amp; Revenue'!$A$5:$C$34,3,FALSE)</f>
        <v>#N/A</v>
      </c>
    </row>
    <row r="62" spans="1:11" ht="15.75" customHeight="1" x14ac:dyDescent="0.2">
      <c r="A62" s="94"/>
      <c r="B62" s="95"/>
      <c r="C62" s="95"/>
      <c r="D62" s="96"/>
      <c r="E62" s="441"/>
      <c r="F62" s="97"/>
      <c r="G62" s="97"/>
      <c r="H62" s="242">
        <f t="shared" si="3"/>
        <v>0</v>
      </c>
      <c r="I62" s="310" t="str">
        <f t="shared" si="4"/>
        <v/>
      </c>
      <c r="J62" s="240" t="e">
        <f>VLOOKUP(A62,'Expenditure &amp; Revenue'!$A$5:$C$34,2,FALSE)</f>
        <v>#N/A</v>
      </c>
      <c r="K62" s="241" t="e">
        <f>VLOOKUP(A62,'Expenditure &amp; Revenue'!$A$5:$C$34,3,FALSE)</f>
        <v>#N/A</v>
      </c>
    </row>
    <row r="63" spans="1:11" ht="15.75" customHeight="1" x14ac:dyDescent="0.2">
      <c r="A63" s="94"/>
      <c r="B63" s="95"/>
      <c r="C63" s="95"/>
      <c r="D63" s="96"/>
      <c r="E63" s="441"/>
      <c r="F63" s="97"/>
      <c r="G63" s="97"/>
      <c r="H63" s="242">
        <f t="shared" si="3"/>
        <v>0</v>
      </c>
      <c r="I63" s="310" t="str">
        <f t="shared" si="4"/>
        <v/>
      </c>
      <c r="J63" s="240" t="e">
        <f>VLOOKUP(A63,'Expenditure &amp; Revenue'!$A$5:$C$34,2,FALSE)</f>
        <v>#N/A</v>
      </c>
      <c r="K63" s="241" t="e">
        <f>VLOOKUP(A63,'Expenditure &amp; Revenue'!$A$5:$C$34,3,FALSE)</f>
        <v>#N/A</v>
      </c>
    </row>
    <row r="64" spans="1:11" ht="15.75" customHeight="1" x14ac:dyDescent="0.2">
      <c r="A64" s="94"/>
      <c r="B64" s="95"/>
      <c r="C64" s="95"/>
      <c r="D64" s="96"/>
      <c r="E64" s="441"/>
      <c r="F64" s="97"/>
      <c r="G64" s="97"/>
      <c r="H64" s="242">
        <f t="shared" si="3"/>
        <v>0</v>
      </c>
      <c r="I64" s="310" t="str">
        <f t="shared" si="4"/>
        <v/>
      </c>
      <c r="J64" s="240" t="e">
        <f>VLOOKUP(A64,'Expenditure &amp; Revenue'!$A$5:$C$34,2,FALSE)</f>
        <v>#N/A</v>
      </c>
      <c r="K64" s="241" t="e">
        <f>VLOOKUP(A64,'Expenditure &amp; Revenue'!$A$5:$C$34,3,FALSE)</f>
        <v>#N/A</v>
      </c>
    </row>
    <row r="65" spans="1:11" ht="15.75" customHeight="1" x14ac:dyDescent="0.2">
      <c r="A65" s="94"/>
      <c r="B65" s="95"/>
      <c r="C65" s="95"/>
      <c r="D65" s="96"/>
      <c r="E65" s="441"/>
      <c r="F65" s="97"/>
      <c r="G65" s="97"/>
      <c r="H65" s="242">
        <f t="shared" si="3"/>
        <v>0</v>
      </c>
      <c r="I65" s="310" t="str">
        <f t="shared" si="4"/>
        <v/>
      </c>
      <c r="J65" s="240" t="e">
        <f>VLOOKUP(A65,'Expenditure &amp; Revenue'!$A$5:$C$34,2,FALSE)</f>
        <v>#N/A</v>
      </c>
      <c r="K65" s="241" t="e">
        <f>VLOOKUP(A65,'Expenditure &amp; Revenue'!$A$5:$C$34,3,FALSE)</f>
        <v>#N/A</v>
      </c>
    </row>
    <row r="66" spans="1:11" ht="15.75" customHeight="1" x14ac:dyDescent="0.2">
      <c r="A66" s="94"/>
      <c r="B66" s="95"/>
      <c r="C66" s="95"/>
      <c r="D66" s="96"/>
      <c r="E66" s="441"/>
      <c r="F66" s="97"/>
      <c r="G66" s="97"/>
      <c r="H66" s="242">
        <f t="shared" si="3"/>
        <v>0</v>
      </c>
      <c r="I66" s="310" t="str">
        <f t="shared" si="4"/>
        <v/>
      </c>
      <c r="J66" s="240" t="e">
        <f>VLOOKUP(A66,'Expenditure &amp; Revenue'!$A$5:$C$34,2,FALSE)</f>
        <v>#N/A</v>
      </c>
      <c r="K66" s="241" t="e">
        <f>VLOOKUP(A66,'Expenditure &amp; Revenue'!$A$5:$C$34,3,FALSE)</f>
        <v>#N/A</v>
      </c>
    </row>
    <row r="67" spans="1:11" ht="15.75" customHeight="1" x14ac:dyDescent="0.2">
      <c r="A67" s="94"/>
      <c r="B67" s="95"/>
      <c r="C67" s="95"/>
      <c r="D67" s="96"/>
      <c r="E67" s="441"/>
      <c r="F67" s="97"/>
      <c r="G67" s="97"/>
      <c r="H67" s="242">
        <f t="shared" si="3"/>
        <v>0</v>
      </c>
      <c r="I67" s="310" t="str">
        <f t="shared" si="4"/>
        <v/>
      </c>
      <c r="J67" s="240" t="e">
        <f>VLOOKUP(A67,'Expenditure &amp; Revenue'!$A$5:$C$34,2,FALSE)</f>
        <v>#N/A</v>
      </c>
      <c r="K67" s="241" t="e">
        <f>VLOOKUP(A67,'Expenditure &amp; Revenue'!$A$5:$C$34,3,FALSE)</f>
        <v>#N/A</v>
      </c>
    </row>
    <row r="68" spans="1:11" ht="15.75" customHeight="1" x14ac:dyDescent="0.2">
      <c r="A68" s="94"/>
      <c r="B68" s="95"/>
      <c r="C68" s="95"/>
      <c r="D68" s="96"/>
      <c r="E68" s="441"/>
      <c r="F68" s="97"/>
      <c r="G68" s="97"/>
      <c r="H68" s="242">
        <f t="shared" si="3"/>
        <v>0</v>
      </c>
      <c r="I68" s="310" t="str">
        <f t="shared" si="4"/>
        <v/>
      </c>
      <c r="J68" s="240" t="e">
        <f>VLOOKUP(A68,'Expenditure &amp; Revenue'!$A$5:$C$34,2,FALSE)</f>
        <v>#N/A</v>
      </c>
      <c r="K68" s="241" t="e">
        <f>VLOOKUP(A68,'Expenditure &amp; Revenue'!$A$5:$C$34,3,FALSE)</f>
        <v>#N/A</v>
      </c>
    </row>
    <row r="69" spans="1:11" ht="15.75" customHeight="1" x14ac:dyDescent="0.2">
      <c r="A69" s="94"/>
      <c r="B69" s="95"/>
      <c r="C69" s="95"/>
      <c r="D69" s="96"/>
      <c r="E69" s="441"/>
      <c r="F69" s="97"/>
      <c r="G69" s="97"/>
      <c r="H69" s="242">
        <f t="shared" si="3"/>
        <v>0</v>
      </c>
      <c r="I69" s="310" t="str">
        <f t="shared" si="4"/>
        <v/>
      </c>
      <c r="J69" s="240" t="e">
        <f>VLOOKUP(A69,'Expenditure &amp; Revenue'!$A$5:$C$34,2,FALSE)</f>
        <v>#N/A</v>
      </c>
      <c r="K69" s="241" t="e">
        <f>VLOOKUP(A69,'Expenditure &amp; Revenue'!$A$5:$C$34,3,FALSE)</f>
        <v>#N/A</v>
      </c>
    </row>
    <row r="70" spans="1:11" ht="15.75" customHeight="1" x14ac:dyDescent="0.2">
      <c r="A70" s="94"/>
      <c r="B70" s="95"/>
      <c r="C70" s="95"/>
      <c r="D70" s="96"/>
      <c r="E70" s="441"/>
      <c r="F70" s="97"/>
      <c r="G70" s="97"/>
      <c r="H70" s="242">
        <f t="shared" si="3"/>
        <v>0</v>
      </c>
      <c r="I70" s="310" t="str">
        <f t="shared" si="4"/>
        <v/>
      </c>
      <c r="J70" s="240" t="e">
        <f>VLOOKUP(A70,'Expenditure &amp; Revenue'!$A$5:$C$34,2,FALSE)</f>
        <v>#N/A</v>
      </c>
      <c r="K70" s="241" t="e">
        <f>VLOOKUP(A70,'Expenditure &amp; Revenue'!$A$5:$C$34,3,FALSE)</f>
        <v>#N/A</v>
      </c>
    </row>
    <row r="71" spans="1:11" ht="15.75" customHeight="1" x14ac:dyDescent="0.2">
      <c r="A71" s="94"/>
      <c r="B71" s="95"/>
      <c r="C71" s="95"/>
      <c r="D71" s="96"/>
      <c r="E71" s="441"/>
      <c r="F71" s="97"/>
      <c r="G71" s="97"/>
      <c r="H71" s="242">
        <f t="shared" si="3"/>
        <v>0</v>
      </c>
      <c r="I71" s="310" t="str">
        <f t="shared" si="4"/>
        <v/>
      </c>
      <c r="J71" s="240" t="e">
        <f>VLOOKUP(A71,'Expenditure &amp; Revenue'!$A$5:$C$34,2,FALSE)</f>
        <v>#N/A</v>
      </c>
      <c r="K71" s="241" t="e">
        <f>VLOOKUP(A71,'Expenditure &amp; Revenue'!$A$5:$C$34,3,FALSE)</f>
        <v>#N/A</v>
      </c>
    </row>
    <row r="72" spans="1:11" ht="15.75" customHeight="1" x14ac:dyDescent="0.2">
      <c r="A72" s="94"/>
      <c r="B72" s="95"/>
      <c r="C72" s="95"/>
      <c r="D72" s="96"/>
      <c r="E72" s="441"/>
      <c r="F72" s="97"/>
      <c r="G72" s="97"/>
      <c r="H72" s="242">
        <f t="shared" si="3"/>
        <v>0</v>
      </c>
      <c r="I72" s="310" t="str">
        <f t="shared" si="4"/>
        <v/>
      </c>
      <c r="J72" s="240" t="e">
        <f>VLOOKUP(A72,'Expenditure &amp; Revenue'!$A$5:$C$34,2,FALSE)</f>
        <v>#N/A</v>
      </c>
      <c r="K72" s="241" t="e">
        <f>VLOOKUP(A72,'Expenditure &amp; Revenue'!$A$5:$C$34,3,FALSE)</f>
        <v>#N/A</v>
      </c>
    </row>
    <row r="73" spans="1:11" ht="15.75" customHeight="1" x14ac:dyDescent="0.2">
      <c r="A73" s="94"/>
      <c r="B73" s="95"/>
      <c r="C73" s="95"/>
      <c r="D73" s="96"/>
      <c r="E73" s="441"/>
      <c r="F73" s="97"/>
      <c r="G73" s="97"/>
      <c r="H73" s="242">
        <f t="shared" si="3"/>
        <v>0</v>
      </c>
      <c r="I73" s="310" t="str">
        <f t="shared" si="4"/>
        <v/>
      </c>
      <c r="J73" s="240" t="e">
        <f>VLOOKUP(A73,'Expenditure &amp; Revenue'!$A$5:$C$34,2,FALSE)</f>
        <v>#N/A</v>
      </c>
      <c r="K73" s="241" t="e">
        <f>VLOOKUP(A73,'Expenditure &amp; Revenue'!$A$5:$C$34,3,FALSE)</f>
        <v>#N/A</v>
      </c>
    </row>
    <row r="74" spans="1:11" ht="15.75" customHeight="1" x14ac:dyDescent="0.2">
      <c r="A74" s="94"/>
      <c r="B74" s="95"/>
      <c r="C74" s="95"/>
      <c r="D74" s="96"/>
      <c r="E74" s="441"/>
      <c r="F74" s="97"/>
      <c r="G74" s="97"/>
      <c r="H74" s="242">
        <f t="shared" si="3"/>
        <v>0</v>
      </c>
      <c r="I74" s="310" t="str">
        <f t="shared" si="4"/>
        <v/>
      </c>
      <c r="J74" s="240" t="e">
        <f>VLOOKUP(A74,'Expenditure &amp; Revenue'!$A$5:$C$34,2,FALSE)</f>
        <v>#N/A</v>
      </c>
      <c r="K74" s="241" t="e">
        <f>VLOOKUP(A74,'Expenditure &amp; Revenue'!$A$5:$C$34,3,FALSE)</f>
        <v>#N/A</v>
      </c>
    </row>
    <row r="75" spans="1:11" ht="15.75" customHeight="1" x14ac:dyDescent="0.2">
      <c r="A75" s="94"/>
      <c r="B75" s="95"/>
      <c r="C75" s="95"/>
      <c r="D75" s="96"/>
      <c r="E75" s="441"/>
      <c r="F75" s="97"/>
      <c r="G75" s="97"/>
      <c r="H75" s="242">
        <f t="shared" si="3"/>
        <v>0</v>
      </c>
      <c r="I75" s="310" t="str">
        <f t="shared" si="4"/>
        <v/>
      </c>
      <c r="J75" s="240" t="e">
        <f>VLOOKUP(A75,'Expenditure &amp; Revenue'!$A$5:$C$34,2,FALSE)</f>
        <v>#N/A</v>
      </c>
      <c r="K75" s="241" t="e">
        <f>VLOOKUP(A75,'Expenditure &amp; Revenue'!$A$5:$C$34,3,FALSE)</f>
        <v>#N/A</v>
      </c>
    </row>
    <row r="76" spans="1:11" ht="15.75" customHeight="1" x14ac:dyDescent="0.2">
      <c r="A76" s="94"/>
      <c r="B76" s="95"/>
      <c r="C76" s="95"/>
      <c r="D76" s="96"/>
      <c r="E76" s="441"/>
      <c r="F76" s="97"/>
      <c r="G76" s="97"/>
      <c r="H76" s="242">
        <f t="shared" si="3"/>
        <v>0</v>
      </c>
      <c r="I76" s="310" t="str">
        <f t="shared" si="4"/>
        <v/>
      </c>
      <c r="J76" s="240" t="e">
        <f>VLOOKUP(A76,'Expenditure &amp; Revenue'!$A$5:$C$34,2,FALSE)</f>
        <v>#N/A</v>
      </c>
      <c r="K76" s="241" t="e">
        <f>VLOOKUP(A76,'Expenditure &amp; Revenue'!$A$5:$C$34,3,FALSE)</f>
        <v>#N/A</v>
      </c>
    </row>
    <row r="77" spans="1:11" ht="15.75" customHeight="1" x14ac:dyDescent="0.2">
      <c r="A77" s="94"/>
      <c r="B77" s="95"/>
      <c r="C77" s="95"/>
      <c r="D77" s="96"/>
      <c r="E77" s="441"/>
      <c r="F77" s="97"/>
      <c r="G77" s="97"/>
      <c r="H77" s="242">
        <f t="shared" si="3"/>
        <v>0</v>
      </c>
      <c r="I77" s="310" t="str">
        <f t="shared" si="4"/>
        <v/>
      </c>
      <c r="J77" s="240" t="e">
        <f>VLOOKUP(A77,'Expenditure &amp; Revenue'!$A$5:$C$34,2,FALSE)</f>
        <v>#N/A</v>
      </c>
      <c r="K77" s="241" t="e">
        <f>VLOOKUP(A77,'Expenditure &amp; Revenue'!$A$5:$C$34,3,FALSE)</f>
        <v>#N/A</v>
      </c>
    </row>
    <row r="78" spans="1:11" ht="15.75" customHeight="1" x14ac:dyDescent="0.2">
      <c r="A78" s="94"/>
      <c r="B78" s="95"/>
      <c r="C78" s="95"/>
      <c r="D78" s="96"/>
      <c r="E78" s="441"/>
      <c r="F78" s="97"/>
      <c r="G78" s="97"/>
      <c r="H78" s="242">
        <f t="shared" si="3"/>
        <v>0</v>
      </c>
      <c r="I78" s="310" t="str">
        <f t="shared" si="4"/>
        <v/>
      </c>
      <c r="J78" s="240" t="e">
        <f>VLOOKUP(A78,'Expenditure &amp; Revenue'!$A$5:$C$34,2,FALSE)</f>
        <v>#N/A</v>
      </c>
      <c r="K78" s="241" t="e">
        <f>VLOOKUP(A78,'Expenditure &amp; Revenue'!$A$5:$C$34,3,FALSE)</f>
        <v>#N/A</v>
      </c>
    </row>
    <row r="79" spans="1:11" ht="15.75" customHeight="1" x14ac:dyDescent="0.2">
      <c r="A79" s="94"/>
      <c r="B79" s="95"/>
      <c r="C79" s="95"/>
      <c r="D79" s="96"/>
      <c r="E79" s="441"/>
      <c r="F79" s="97"/>
      <c r="G79" s="97"/>
      <c r="H79" s="242">
        <f t="shared" si="3"/>
        <v>0</v>
      </c>
      <c r="I79" s="310" t="str">
        <f t="shared" si="4"/>
        <v/>
      </c>
      <c r="J79" s="240" t="e">
        <f>VLOOKUP(A79,'Expenditure &amp; Revenue'!$A$5:$C$34,2,FALSE)</f>
        <v>#N/A</v>
      </c>
      <c r="K79" s="241" t="e">
        <f>VLOOKUP(A79,'Expenditure &amp; Revenue'!$A$5:$C$34,3,FALSE)</f>
        <v>#N/A</v>
      </c>
    </row>
    <row r="80" spans="1:11" ht="15.75" customHeight="1" x14ac:dyDescent="0.2">
      <c r="A80" s="94"/>
      <c r="B80" s="95"/>
      <c r="C80" s="95"/>
      <c r="D80" s="96"/>
      <c r="E80" s="441"/>
      <c r="F80" s="97"/>
      <c r="G80" s="97"/>
      <c r="H80" s="242">
        <f t="shared" si="3"/>
        <v>0</v>
      </c>
      <c r="I80" s="310" t="str">
        <f t="shared" si="4"/>
        <v/>
      </c>
      <c r="J80" s="240" t="e">
        <f>VLOOKUP(A80,'Expenditure &amp; Revenue'!$A$5:$C$34,2,FALSE)</f>
        <v>#N/A</v>
      </c>
      <c r="K80" s="241" t="e">
        <f>VLOOKUP(A80,'Expenditure &amp; Revenue'!$A$5:$C$34,3,FALSE)</f>
        <v>#N/A</v>
      </c>
    </row>
    <row r="81" spans="1:11" ht="15.75" customHeight="1" x14ac:dyDescent="0.2">
      <c r="A81" s="94"/>
      <c r="B81" s="95"/>
      <c r="C81" s="95"/>
      <c r="D81" s="96"/>
      <c r="E81" s="441"/>
      <c r="F81" s="97"/>
      <c r="G81" s="97"/>
      <c r="H81" s="242">
        <f t="shared" si="3"/>
        <v>0</v>
      </c>
      <c r="I81" s="310" t="str">
        <f t="shared" si="4"/>
        <v/>
      </c>
      <c r="J81" s="240" t="e">
        <f>VLOOKUP(A81,'Expenditure &amp; Revenue'!$A$5:$C$34,2,FALSE)</f>
        <v>#N/A</v>
      </c>
      <c r="K81" s="241" t="e">
        <f>VLOOKUP(A81,'Expenditure &amp; Revenue'!$A$5:$C$34,3,FALSE)</f>
        <v>#N/A</v>
      </c>
    </row>
    <row r="82" spans="1:11" ht="15.75" customHeight="1" x14ac:dyDescent="0.2">
      <c r="A82" s="94"/>
      <c r="B82" s="95"/>
      <c r="C82" s="95"/>
      <c r="D82" s="96"/>
      <c r="E82" s="441"/>
      <c r="F82" s="97"/>
      <c r="G82" s="97"/>
      <c r="H82" s="242">
        <f t="shared" si="3"/>
        <v>0</v>
      </c>
      <c r="I82" s="310" t="str">
        <f t="shared" si="4"/>
        <v/>
      </c>
      <c r="J82" s="240" t="e">
        <f>VLOOKUP(A82,'Expenditure &amp; Revenue'!$A$5:$C$34,2,FALSE)</f>
        <v>#N/A</v>
      </c>
      <c r="K82" s="241" t="e">
        <f>VLOOKUP(A82,'Expenditure &amp; Revenue'!$A$5:$C$34,3,FALSE)</f>
        <v>#N/A</v>
      </c>
    </row>
    <row r="83" spans="1:11" ht="15.75" customHeight="1" x14ac:dyDescent="0.2">
      <c r="A83" s="94"/>
      <c r="B83" s="95"/>
      <c r="C83" s="95"/>
      <c r="D83" s="96"/>
      <c r="E83" s="441"/>
      <c r="F83" s="97"/>
      <c r="G83" s="97"/>
      <c r="H83" s="242">
        <f t="shared" si="3"/>
        <v>0</v>
      </c>
      <c r="I83" s="310" t="str">
        <f t="shared" si="4"/>
        <v/>
      </c>
      <c r="J83" s="240" t="e">
        <f>VLOOKUP(A83,'Expenditure &amp; Revenue'!$A$5:$C$34,2,FALSE)</f>
        <v>#N/A</v>
      </c>
      <c r="K83" s="241" t="e">
        <f>VLOOKUP(A83,'Expenditure &amp; Revenue'!$A$5:$C$34,3,FALSE)</f>
        <v>#N/A</v>
      </c>
    </row>
    <row r="84" spans="1:11" ht="15.75" customHeight="1" x14ac:dyDescent="0.2">
      <c r="A84" s="94"/>
      <c r="B84" s="95"/>
      <c r="C84" s="95"/>
      <c r="D84" s="96"/>
      <c r="E84" s="441"/>
      <c r="F84" s="97"/>
      <c r="G84" s="97"/>
      <c r="H84" s="242">
        <f t="shared" si="3"/>
        <v>0</v>
      </c>
      <c r="I84" s="310" t="str">
        <f t="shared" si="4"/>
        <v/>
      </c>
      <c r="J84" s="240" t="e">
        <f>VLOOKUP(A84,'Expenditure &amp; Revenue'!$A$5:$C$34,2,FALSE)</f>
        <v>#N/A</v>
      </c>
      <c r="K84" s="241" t="e">
        <f>VLOOKUP(A84,'Expenditure &amp; Revenue'!$A$5:$C$34,3,FALSE)</f>
        <v>#N/A</v>
      </c>
    </row>
    <row r="85" spans="1:11" ht="15.75" customHeight="1" x14ac:dyDescent="0.2">
      <c r="A85" s="94"/>
      <c r="B85" s="95"/>
      <c r="C85" s="95"/>
      <c r="D85" s="96"/>
      <c r="E85" s="441"/>
      <c r="F85" s="97"/>
      <c r="G85" s="97"/>
      <c r="H85" s="242">
        <f t="shared" si="3"/>
        <v>0</v>
      </c>
      <c r="I85" s="310" t="str">
        <f t="shared" si="4"/>
        <v/>
      </c>
      <c r="J85" s="240" t="e">
        <f>VLOOKUP(A85,'Expenditure &amp; Revenue'!$A$5:$C$34,2,FALSE)</f>
        <v>#N/A</v>
      </c>
      <c r="K85" s="241" t="e">
        <f>VLOOKUP(A85,'Expenditure &amp; Revenue'!$A$5:$C$34,3,FALSE)</f>
        <v>#N/A</v>
      </c>
    </row>
    <row r="86" spans="1:11" ht="15.75" customHeight="1" x14ac:dyDescent="0.2">
      <c r="A86" s="94"/>
      <c r="B86" s="95"/>
      <c r="C86" s="95"/>
      <c r="D86" s="96"/>
      <c r="E86" s="441"/>
      <c r="F86" s="97"/>
      <c r="G86" s="97"/>
      <c r="H86" s="242">
        <f t="shared" si="3"/>
        <v>0</v>
      </c>
      <c r="I86" s="310" t="str">
        <f t="shared" si="4"/>
        <v/>
      </c>
      <c r="J86" s="240" t="e">
        <f>VLOOKUP(A86,'Expenditure &amp; Revenue'!$A$5:$C$34,2,FALSE)</f>
        <v>#N/A</v>
      </c>
      <c r="K86" s="241" t="e">
        <f>VLOOKUP(A86,'Expenditure &amp; Revenue'!$A$5:$C$34,3,FALSE)</f>
        <v>#N/A</v>
      </c>
    </row>
    <row r="87" spans="1:11" ht="15.75" customHeight="1" x14ac:dyDescent="0.2">
      <c r="A87" s="94"/>
      <c r="B87" s="95"/>
      <c r="C87" s="95"/>
      <c r="D87" s="96"/>
      <c r="E87" s="441"/>
      <c r="F87" s="97"/>
      <c r="G87" s="97"/>
      <c r="H87" s="242">
        <f t="shared" si="3"/>
        <v>0</v>
      </c>
      <c r="I87" s="310" t="str">
        <f t="shared" si="4"/>
        <v/>
      </c>
      <c r="J87" s="240" t="e">
        <f>VLOOKUP(A87,'Expenditure &amp; Revenue'!$A$5:$C$34,2,FALSE)</f>
        <v>#N/A</v>
      </c>
      <c r="K87" s="241" t="e">
        <f>VLOOKUP(A87,'Expenditure &amp; Revenue'!$A$5:$C$34,3,FALSE)</f>
        <v>#N/A</v>
      </c>
    </row>
    <row r="88" spans="1:11" ht="15.75" customHeight="1" x14ac:dyDescent="0.2">
      <c r="A88" s="94"/>
      <c r="B88" s="95"/>
      <c r="C88" s="95"/>
      <c r="D88" s="96"/>
      <c r="E88" s="441"/>
      <c r="F88" s="97"/>
      <c r="G88" s="97"/>
      <c r="H88" s="242">
        <f t="shared" si="3"/>
        <v>0</v>
      </c>
      <c r="I88" s="310" t="str">
        <f t="shared" si="4"/>
        <v/>
      </c>
      <c r="J88" s="240" t="e">
        <f>VLOOKUP(A88,'Expenditure &amp; Revenue'!$A$5:$C$34,2,FALSE)</f>
        <v>#N/A</v>
      </c>
      <c r="K88" s="241" t="e">
        <f>VLOOKUP(A88,'Expenditure &amp; Revenue'!$A$5:$C$34,3,FALSE)</f>
        <v>#N/A</v>
      </c>
    </row>
    <row r="89" spans="1:11" ht="15.75" customHeight="1" x14ac:dyDescent="0.2">
      <c r="A89" s="94"/>
      <c r="B89" s="95"/>
      <c r="C89" s="95"/>
      <c r="D89" s="96"/>
      <c r="E89" s="441"/>
      <c r="F89" s="97"/>
      <c r="G89" s="97"/>
      <c r="H89" s="242">
        <f t="shared" si="3"/>
        <v>0</v>
      </c>
      <c r="I89" s="310" t="str">
        <f t="shared" si="4"/>
        <v/>
      </c>
      <c r="J89" s="240" t="e">
        <f>VLOOKUP(A89,'Expenditure &amp; Revenue'!$A$5:$C$34,2,FALSE)</f>
        <v>#N/A</v>
      </c>
      <c r="K89" s="241" t="e">
        <f>VLOOKUP(A89,'Expenditure &amp; Revenue'!$A$5:$C$34,3,FALSE)</f>
        <v>#N/A</v>
      </c>
    </row>
    <row r="90" spans="1:11" ht="15.75" customHeight="1" x14ac:dyDescent="0.2">
      <c r="A90" s="94"/>
      <c r="B90" s="95"/>
      <c r="C90" s="95"/>
      <c r="D90" s="96"/>
      <c r="E90" s="441"/>
      <c r="F90" s="97"/>
      <c r="G90" s="97"/>
      <c r="H90" s="242">
        <f t="shared" si="3"/>
        <v>0</v>
      </c>
      <c r="I90" s="310" t="str">
        <f t="shared" si="4"/>
        <v/>
      </c>
      <c r="J90" s="240" t="e">
        <f>VLOOKUP(A90,'Expenditure &amp; Revenue'!$A$5:$C$34,2,FALSE)</f>
        <v>#N/A</v>
      </c>
      <c r="K90" s="241" t="e">
        <f>VLOOKUP(A90,'Expenditure &amp; Revenue'!$A$5:$C$34,3,FALSE)</f>
        <v>#N/A</v>
      </c>
    </row>
    <row r="91" spans="1:11" ht="15.75" customHeight="1" x14ac:dyDescent="0.2">
      <c r="A91" s="94"/>
      <c r="B91" s="95"/>
      <c r="C91" s="95"/>
      <c r="D91" s="96"/>
      <c r="E91" s="441"/>
      <c r="F91" s="97"/>
      <c r="G91" s="97"/>
      <c r="H91" s="242">
        <f t="shared" si="3"/>
        <v>0</v>
      </c>
      <c r="I91" s="310" t="str">
        <f t="shared" si="4"/>
        <v/>
      </c>
      <c r="J91" s="240" t="e">
        <f>VLOOKUP(A91,'Expenditure &amp; Revenue'!$A$5:$C$34,2,FALSE)</f>
        <v>#N/A</v>
      </c>
      <c r="K91" s="241" t="e">
        <f>VLOOKUP(A91,'Expenditure &amp; Revenue'!$A$5:$C$34,3,FALSE)</f>
        <v>#N/A</v>
      </c>
    </row>
    <row r="92" spans="1:11" ht="15.75" customHeight="1" x14ac:dyDescent="0.2">
      <c r="A92" s="94"/>
      <c r="B92" s="95"/>
      <c r="C92" s="95"/>
      <c r="D92" s="96"/>
      <c r="E92" s="441"/>
      <c r="F92" s="97"/>
      <c r="G92" s="97"/>
      <c r="H92" s="242">
        <f t="shared" si="3"/>
        <v>0</v>
      </c>
      <c r="I92" s="310" t="str">
        <f t="shared" si="4"/>
        <v/>
      </c>
      <c r="J92" s="240" t="e">
        <f>VLOOKUP(A92,'Expenditure &amp; Revenue'!$A$5:$C$34,2,FALSE)</f>
        <v>#N/A</v>
      </c>
      <c r="K92" s="241" t="e">
        <f>VLOOKUP(A92,'Expenditure &amp; Revenue'!$A$5:$C$34,3,FALSE)</f>
        <v>#N/A</v>
      </c>
    </row>
    <row r="93" spans="1:11" ht="15.75" customHeight="1" x14ac:dyDescent="0.2">
      <c r="A93" s="94"/>
      <c r="B93" s="95"/>
      <c r="C93" s="95"/>
      <c r="D93" s="96"/>
      <c r="E93" s="441"/>
      <c r="F93" s="97"/>
      <c r="G93" s="97"/>
      <c r="H93" s="242">
        <f t="shared" si="3"/>
        <v>0</v>
      </c>
      <c r="I93" s="310" t="str">
        <f t="shared" si="4"/>
        <v/>
      </c>
      <c r="J93" s="240" t="e">
        <f>VLOOKUP(A93,'Expenditure &amp; Revenue'!$A$5:$C$34,2,FALSE)</f>
        <v>#N/A</v>
      </c>
      <c r="K93" s="241" t="e">
        <f>VLOOKUP(A93,'Expenditure &amp; Revenue'!$A$5:$C$34,3,FALSE)</f>
        <v>#N/A</v>
      </c>
    </row>
    <row r="94" spans="1:11" ht="15.75" customHeight="1" x14ac:dyDescent="0.2">
      <c r="A94" s="94"/>
      <c r="B94" s="95"/>
      <c r="C94" s="95"/>
      <c r="D94" s="96"/>
      <c r="E94" s="441"/>
      <c r="F94" s="97"/>
      <c r="G94" s="97"/>
      <c r="H94" s="242">
        <f t="shared" si="3"/>
        <v>0</v>
      </c>
      <c r="I94" s="310" t="str">
        <f t="shared" si="4"/>
        <v/>
      </c>
      <c r="J94" s="240" t="e">
        <f>VLOOKUP(A94,'Expenditure &amp; Revenue'!$A$5:$C$34,2,FALSE)</f>
        <v>#N/A</v>
      </c>
      <c r="K94" s="241" t="e">
        <f>VLOOKUP(A94,'Expenditure &amp; Revenue'!$A$5:$C$34,3,FALSE)</f>
        <v>#N/A</v>
      </c>
    </row>
    <row r="95" spans="1:11" ht="15.75" customHeight="1" x14ac:dyDescent="0.2">
      <c r="A95" s="94"/>
      <c r="B95" s="95"/>
      <c r="C95" s="95"/>
      <c r="D95" s="96"/>
      <c r="E95" s="441"/>
      <c r="F95" s="97"/>
      <c r="G95" s="97"/>
      <c r="H95" s="242">
        <f t="shared" si="3"/>
        <v>0</v>
      </c>
      <c r="I95" s="310" t="str">
        <f t="shared" si="4"/>
        <v/>
      </c>
      <c r="J95" s="240" t="e">
        <f>VLOOKUP(A95,'Expenditure &amp; Revenue'!$A$5:$C$34,2,FALSE)</f>
        <v>#N/A</v>
      </c>
      <c r="K95" s="241" t="e">
        <f>VLOOKUP(A95,'Expenditure &amp; Revenue'!$A$5:$C$34,3,FALSE)</f>
        <v>#N/A</v>
      </c>
    </row>
    <row r="96" spans="1:11" ht="15.75" customHeight="1" x14ac:dyDescent="0.2">
      <c r="A96" s="94"/>
      <c r="B96" s="95"/>
      <c r="C96" s="95"/>
      <c r="D96" s="96"/>
      <c r="E96" s="441"/>
      <c r="F96" s="97"/>
      <c r="G96" s="97"/>
      <c r="H96" s="242">
        <f t="shared" si="3"/>
        <v>0</v>
      </c>
      <c r="I96" s="310" t="str">
        <f t="shared" si="4"/>
        <v/>
      </c>
      <c r="J96" s="240" t="e">
        <f>VLOOKUP(A96,'Expenditure &amp; Revenue'!$A$5:$C$34,2,FALSE)</f>
        <v>#N/A</v>
      </c>
      <c r="K96" s="241" t="e">
        <f>VLOOKUP(A96,'Expenditure &amp; Revenue'!$A$5:$C$34,3,FALSE)</f>
        <v>#N/A</v>
      </c>
    </row>
    <row r="97" spans="1:11" ht="15.75" customHeight="1" x14ac:dyDescent="0.2">
      <c r="A97" s="94"/>
      <c r="B97" s="95"/>
      <c r="C97" s="95"/>
      <c r="D97" s="96"/>
      <c r="E97" s="441"/>
      <c r="F97" s="97"/>
      <c r="G97" s="97"/>
      <c r="H97" s="242">
        <f t="shared" ref="H97:H107" si="5">IF(ISBLANK(A97),0,IF(OR(J97=0,K97=0),0,IF(OR(ISBLANK(B97),ISBLANK(C97)),"ERROR",ROUND(D97*((E97*F97)+G97),2))))</f>
        <v>0</v>
      </c>
      <c r="I97" s="310" t="str">
        <f t="shared" si="1"/>
        <v/>
      </c>
      <c r="J97" s="240" t="e">
        <f>VLOOKUP(A97,'Expenditure &amp; Revenue'!$A$5:$C$34,2,FALSE)</f>
        <v>#N/A</v>
      </c>
      <c r="K97" s="241" t="e">
        <f>VLOOKUP(A97,'Expenditure &amp; Revenue'!$A$5:$C$34,3,FALSE)</f>
        <v>#N/A</v>
      </c>
    </row>
    <row r="98" spans="1:11" ht="15.75" customHeight="1" x14ac:dyDescent="0.2">
      <c r="A98" s="94"/>
      <c r="B98" s="95"/>
      <c r="C98" s="95"/>
      <c r="D98" s="96"/>
      <c r="E98" s="441"/>
      <c r="F98" s="97"/>
      <c r="G98" s="97"/>
      <c r="H98" s="242">
        <f t="shared" si="5"/>
        <v>0</v>
      </c>
      <c r="I98" s="310" t="str">
        <f t="shared" si="1"/>
        <v/>
      </c>
      <c r="J98" s="240" t="e">
        <f>VLOOKUP(A98,'Expenditure &amp; Revenue'!$A$5:$C$34,2,FALSE)</f>
        <v>#N/A</v>
      </c>
      <c r="K98" s="241" t="e">
        <f>VLOOKUP(A98,'Expenditure &amp; Revenue'!$A$5:$C$34,3,FALSE)</f>
        <v>#N/A</v>
      </c>
    </row>
    <row r="99" spans="1:11" ht="15.75" customHeight="1" x14ac:dyDescent="0.2">
      <c r="A99" s="94"/>
      <c r="B99" s="95"/>
      <c r="C99" s="95"/>
      <c r="D99" s="96"/>
      <c r="E99" s="441"/>
      <c r="F99" s="97"/>
      <c r="G99" s="97"/>
      <c r="H99" s="242">
        <f t="shared" si="5"/>
        <v>0</v>
      </c>
      <c r="I99" s="310" t="str">
        <f t="shared" si="1"/>
        <v/>
      </c>
      <c r="J99" s="240" t="e">
        <f>VLOOKUP(A99,'Expenditure &amp; Revenue'!$A$5:$C$34,2,FALSE)</f>
        <v>#N/A</v>
      </c>
      <c r="K99" s="241" t="e">
        <f>VLOOKUP(A99,'Expenditure &amp; Revenue'!$A$5:$C$34,3,FALSE)</f>
        <v>#N/A</v>
      </c>
    </row>
    <row r="100" spans="1:11" ht="15.75" customHeight="1" x14ac:dyDescent="0.2">
      <c r="A100" s="94"/>
      <c r="B100" s="95"/>
      <c r="C100" s="95"/>
      <c r="D100" s="96"/>
      <c r="E100" s="441"/>
      <c r="F100" s="97"/>
      <c r="G100" s="97"/>
      <c r="H100" s="242">
        <f t="shared" si="5"/>
        <v>0</v>
      </c>
      <c r="I100" s="310" t="str">
        <f t="shared" si="1"/>
        <v/>
      </c>
      <c r="J100" s="240" t="e">
        <f>VLOOKUP(A100,'Expenditure &amp; Revenue'!$A$5:$C$34,2,FALSE)</f>
        <v>#N/A</v>
      </c>
      <c r="K100" s="241" t="e">
        <f>VLOOKUP(A100,'Expenditure &amp; Revenue'!$A$5:$C$34,3,FALSE)</f>
        <v>#N/A</v>
      </c>
    </row>
    <row r="101" spans="1:11" ht="15.75" customHeight="1" x14ac:dyDescent="0.2">
      <c r="A101" s="94"/>
      <c r="B101" s="95"/>
      <c r="C101" s="95"/>
      <c r="D101" s="96"/>
      <c r="E101" s="441"/>
      <c r="F101" s="97"/>
      <c r="G101" s="97"/>
      <c r="H101" s="242">
        <f t="shared" si="5"/>
        <v>0</v>
      </c>
      <c r="I101" s="310" t="str">
        <f t="shared" si="1"/>
        <v/>
      </c>
      <c r="J101" s="240" t="e">
        <f>VLOOKUP(A101,'Expenditure &amp; Revenue'!$A$5:$C$34,2,FALSE)</f>
        <v>#N/A</v>
      </c>
      <c r="K101" s="241" t="e">
        <f>VLOOKUP(A101,'Expenditure &amp; Revenue'!$A$5:$C$34,3,FALSE)</f>
        <v>#N/A</v>
      </c>
    </row>
    <row r="102" spans="1:11" ht="15.75" customHeight="1" x14ac:dyDescent="0.2">
      <c r="A102" s="94"/>
      <c r="B102" s="95"/>
      <c r="C102" s="95"/>
      <c r="D102" s="96"/>
      <c r="E102" s="441"/>
      <c r="F102" s="97"/>
      <c r="G102" s="97"/>
      <c r="H102" s="242">
        <f t="shared" si="5"/>
        <v>0</v>
      </c>
      <c r="I102" s="310" t="str">
        <f t="shared" si="1"/>
        <v/>
      </c>
      <c r="J102" s="240" t="e">
        <f>VLOOKUP(A102,'Expenditure &amp; Revenue'!$A$5:$C$34,2,FALSE)</f>
        <v>#N/A</v>
      </c>
      <c r="K102" s="241" t="e">
        <f>VLOOKUP(A102,'Expenditure &amp; Revenue'!$A$5:$C$34,3,FALSE)</f>
        <v>#N/A</v>
      </c>
    </row>
    <row r="103" spans="1:11" ht="15.75" customHeight="1" x14ac:dyDescent="0.2">
      <c r="A103" s="94"/>
      <c r="B103" s="95"/>
      <c r="C103" s="95"/>
      <c r="D103" s="96"/>
      <c r="E103" s="441"/>
      <c r="F103" s="97"/>
      <c r="G103" s="97"/>
      <c r="H103" s="242">
        <f t="shared" si="5"/>
        <v>0</v>
      </c>
      <c r="I103" s="310" t="str">
        <f t="shared" si="1"/>
        <v/>
      </c>
      <c r="J103" s="240" t="e">
        <f>VLOOKUP(A103,'Expenditure &amp; Revenue'!$A$5:$C$34,2,FALSE)</f>
        <v>#N/A</v>
      </c>
      <c r="K103" s="241" t="e">
        <f>VLOOKUP(A103,'Expenditure &amp; Revenue'!$A$5:$C$34,3,FALSE)</f>
        <v>#N/A</v>
      </c>
    </row>
    <row r="104" spans="1:11" ht="15.75" customHeight="1" x14ac:dyDescent="0.2">
      <c r="A104" s="94"/>
      <c r="B104" s="95"/>
      <c r="C104" s="95"/>
      <c r="D104" s="96"/>
      <c r="E104" s="441"/>
      <c r="F104" s="97"/>
      <c r="G104" s="97"/>
      <c r="H104" s="242">
        <f t="shared" si="5"/>
        <v>0</v>
      </c>
      <c r="I104" s="310" t="str">
        <f t="shared" si="1"/>
        <v/>
      </c>
      <c r="J104" s="240" t="e">
        <f>VLOOKUP(A104,'Expenditure &amp; Revenue'!$A$5:$C$34,2,FALSE)</f>
        <v>#N/A</v>
      </c>
      <c r="K104" s="241" t="e">
        <f>VLOOKUP(A104,'Expenditure &amp; Revenue'!$A$5:$C$34,3,FALSE)</f>
        <v>#N/A</v>
      </c>
    </row>
    <row r="105" spans="1:11" ht="15.75" customHeight="1" x14ac:dyDescent="0.2">
      <c r="A105" s="94"/>
      <c r="B105" s="95"/>
      <c r="C105" s="95"/>
      <c r="D105" s="96"/>
      <c r="E105" s="441"/>
      <c r="F105" s="97"/>
      <c r="G105" s="97"/>
      <c r="H105" s="242">
        <f t="shared" si="5"/>
        <v>0</v>
      </c>
      <c r="I105" s="310" t="str">
        <f t="shared" si="1"/>
        <v/>
      </c>
      <c r="J105" s="240" t="e">
        <f>VLOOKUP(A105,'Expenditure &amp; Revenue'!$A$5:$C$34,2,FALSE)</f>
        <v>#N/A</v>
      </c>
      <c r="K105" s="241" t="e">
        <f>VLOOKUP(A105,'Expenditure &amp; Revenue'!$A$5:$C$34,3,FALSE)</f>
        <v>#N/A</v>
      </c>
    </row>
    <row r="106" spans="1:11" ht="15.75" customHeight="1" x14ac:dyDescent="0.2">
      <c r="A106" s="94"/>
      <c r="B106" s="95"/>
      <c r="C106" s="95"/>
      <c r="D106" s="96"/>
      <c r="E106" s="441"/>
      <c r="F106" s="97"/>
      <c r="G106" s="97"/>
      <c r="H106" s="242">
        <f t="shared" si="5"/>
        <v>0</v>
      </c>
      <c r="I106" s="310" t="str">
        <f t="shared" si="1"/>
        <v/>
      </c>
      <c r="J106" s="240" t="e">
        <f>VLOOKUP(A106,'Expenditure &amp; Revenue'!$A$5:$C$34,2,FALSE)</f>
        <v>#N/A</v>
      </c>
      <c r="K106" s="241" t="e">
        <f>VLOOKUP(A106,'Expenditure &amp; Revenue'!$A$5:$C$34,3,FALSE)</f>
        <v>#N/A</v>
      </c>
    </row>
    <row r="107" spans="1:11" ht="15.75" customHeight="1" x14ac:dyDescent="0.2">
      <c r="A107" s="94"/>
      <c r="B107" s="95"/>
      <c r="C107" s="95"/>
      <c r="D107" s="96"/>
      <c r="E107" s="441"/>
      <c r="F107" s="97"/>
      <c r="G107" s="97"/>
      <c r="H107" s="242">
        <f t="shared" si="5"/>
        <v>0</v>
      </c>
      <c r="I107" s="310" t="str">
        <f t="shared" si="1"/>
        <v/>
      </c>
      <c r="J107" s="240" t="e">
        <f>VLOOKUP(A107,'Expenditure &amp; Revenue'!$A$5:$C$34,2,FALSE)</f>
        <v>#N/A</v>
      </c>
      <c r="K107" s="241" t="e">
        <f>VLOOKUP(A107,'Expenditure &amp; Revenue'!$A$5:$C$34,3,FALSE)</f>
        <v>#N/A</v>
      </c>
    </row>
    <row r="108" spans="1:11" ht="15.75" customHeight="1" x14ac:dyDescent="0.2">
      <c r="A108" s="94"/>
      <c r="B108" s="95"/>
      <c r="C108" s="95"/>
      <c r="D108" s="96"/>
      <c r="E108" s="441"/>
      <c r="F108" s="97"/>
      <c r="G108" s="97"/>
      <c r="H108" s="242">
        <f t="shared" ref="H108:H139" si="6">IF(ISBLANK(A108),0,IF(OR(J108=0,K108=0),0,IF(OR(ISBLANK(B108),ISBLANK(C108)),"ERROR",ROUND(D108*((E108*F108)+G108),2))))</f>
        <v>0</v>
      </c>
      <c r="I108" s="310" t="str">
        <f t="shared" si="1"/>
        <v/>
      </c>
      <c r="J108" s="240" t="e">
        <f>VLOOKUP(A108,'Expenditure &amp; Revenue'!$A$5:$C$34,2,FALSE)</f>
        <v>#N/A</v>
      </c>
      <c r="K108" s="241" t="e">
        <f>VLOOKUP(A108,'Expenditure &amp; Revenue'!$A$5:$C$34,3,FALSE)</f>
        <v>#N/A</v>
      </c>
    </row>
    <row r="109" spans="1:11" ht="15.75" customHeight="1" x14ac:dyDescent="0.2">
      <c r="A109" s="94"/>
      <c r="B109" s="95"/>
      <c r="C109" s="95"/>
      <c r="D109" s="96"/>
      <c r="E109" s="441"/>
      <c r="F109" s="97"/>
      <c r="G109" s="97"/>
      <c r="H109" s="242">
        <f t="shared" si="6"/>
        <v>0</v>
      </c>
      <c r="I109" s="310" t="str">
        <f t="shared" ref="I109:I143" si="7">IF(H109="error","Please fill all the fields in the row","")</f>
        <v/>
      </c>
      <c r="J109" s="240" t="e">
        <f>VLOOKUP(A109,'Expenditure &amp; Revenue'!$A$5:$C$34,2,FALSE)</f>
        <v>#N/A</v>
      </c>
      <c r="K109" s="241" t="e">
        <f>VLOOKUP(A109,'Expenditure &amp; Revenue'!$A$5:$C$34,3,FALSE)</f>
        <v>#N/A</v>
      </c>
    </row>
    <row r="110" spans="1:11" ht="15.75" customHeight="1" x14ac:dyDescent="0.2">
      <c r="A110" s="94"/>
      <c r="B110" s="95"/>
      <c r="C110" s="95"/>
      <c r="D110" s="96"/>
      <c r="E110" s="441"/>
      <c r="F110" s="97"/>
      <c r="G110" s="97"/>
      <c r="H110" s="242">
        <f t="shared" si="6"/>
        <v>0</v>
      </c>
      <c r="I110" s="310" t="str">
        <f t="shared" si="7"/>
        <v/>
      </c>
      <c r="J110" s="240" t="e">
        <f>VLOOKUP(A110,'Expenditure &amp; Revenue'!$A$5:$C$34,2,FALSE)</f>
        <v>#N/A</v>
      </c>
      <c r="K110" s="241" t="e">
        <f>VLOOKUP(A110,'Expenditure &amp; Revenue'!$A$5:$C$34,3,FALSE)</f>
        <v>#N/A</v>
      </c>
    </row>
    <row r="111" spans="1:11" ht="15.75" customHeight="1" x14ac:dyDescent="0.2">
      <c r="A111" s="94"/>
      <c r="B111" s="95"/>
      <c r="C111" s="95"/>
      <c r="D111" s="96"/>
      <c r="E111" s="441"/>
      <c r="F111" s="97"/>
      <c r="G111" s="97"/>
      <c r="H111" s="242">
        <f t="shared" si="6"/>
        <v>0</v>
      </c>
      <c r="I111" s="310" t="str">
        <f t="shared" si="7"/>
        <v/>
      </c>
      <c r="J111" s="240" t="e">
        <f>VLOOKUP(A111,'Expenditure &amp; Revenue'!$A$5:$C$34,2,FALSE)</f>
        <v>#N/A</v>
      </c>
      <c r="K111" s="241" t="e">
        <f>VLOOKUP(A111,'Expenditure &amp; Revenue'!$A$5:$C$34,3,FALSE)</f>
        <v>#N/A</v>
      </c>
    </row>
    <row r="112" spans="1:11" ht="15.75" customHeight="1" x14ac:dyDescent="0.2">
      <c r="A112" s="94"/>
      <c r="B112" s="95"/>
      <c r="C112" s="95"/>
      <c r="D112" s="96"/>
      <c r="E112" s="441"/>
      <c r="F112" s="97"/>
      <c r="G112" s="97"/>
      <c r="H112" s="242">
        <f t="shared" si="6"/>
        <v>0</v>
      </c>
      <c r="I112" s="310" t="str">
        <f t="shared" si="7"/>
        <v/>
      </c>
      <c r="J112" s="240" t="e">
        <f>VLOOKUP(A112,'Expenditure &amp; Revenue'!$A$5:$C$34,2,FALSE)</f>
        <v>#N/A</v>
      </c>
      <c r="K112" s="241" t="e">
        <f>VLOOKUP(A112,'Expenditure &amp; Revenue'!$A$5:$C$34,3,FALSE)</f>
        <v>#N/A</v>
      </c>
    </row>
    <row r="113" spans="1:11" ht="15.75" customHeight="1" x14ac:dyDescent="0.2">
      <c r="A113" s="94"/>
      <c r="B113" s="95"/>
      <c r="C113" s="95"/>
      <c r="D113" s="96"/>
      <c r="E113" s="441"/>
      <c r="F113" s="97"/>
      <c r="G113" s="97"/>
      <c r="H113" s="242">
        <f t="shared" si="6"/>
        <v>0</v>
      </c>
      <c r="I113" s="310" t="str">
        <f t="shared" si="7"/>
        <v/>
      </c>
      <c r="J113" s="240" t="e">
        <f>VLOOKUP(A113,'Expenditure &amp; Revenue'!$A$5:$C$34,2,FALSE)</f>
        <v>#N/A</v>
      </c>
      <c r="K113" s="241" t="e">
        <f>VLOOKUP(A113,'Expenditure &amp; Revenue'!$A$5:$C$34,3,FALSE)</f>
        <v>#N/A</v>
      </c>
    </row>
    <row r="114" spans="1:11" ht="15.75" customHeight="1" x14ac:dyDescent="0.2">
      <c r="A114" s="94"/>
      <c r="B114" s="95"/>
      <c r="C114" s="95"/>
      <c r="D114" s="96"/>
      <c r="E114" s="441"/>
      <c r="F114" s="97"/>
      <c r="G114" s="97"/>
      <c r="H114" s="242">
        <f t="shared" si="6"/>
        <v>0</v>
      </c>
      <c r="I114" s="310" t="str">
        <f t="shared" si="7"/>
        <v/>
      </c>
      <c r="J114" s="240" t="e">
        <f>VLOOKUP(A114,'Expenditure &amp; Revenue'!$A$5:$C$34,2,FALSE)</f>
        <v>#N/A</v>
      </c>
      <c r="K114" s="241" t="e">
        <f>VLOOKUP(A114,'Expenditure &amp; Revenue'!$A$5:$C$34,3,FALSE)</f>
        <v>#N/A</v>
      </c>
    </row>
    <row r="115" spans="1:11" ht="15.75" customHeight="1" x14ac:dyDescent="0.2">
      <c r="A115" s="94"/>
      <c r="B115" s="95"/>
      <c r="C115" s="95"/>
      <c r="D115" s="96"/>
      <c r="E115" s="441"/>
      <c r="F115" s="97"/>
      <c r="G115" s="97"/>
      <c r="H115" s="242">
        <f t="shared" si="6"/>
        <v>0</v>
      </c>
      <c r="I115" s="310" t="str">
        <f t="shared" si="7"/>
        <v/>
      </c>
      <c r="J115" s="240" t="e">
        <f>VLOOKUP(A115,'Expenditure &amp; Revenue'!$A$5:$C$34,2,FALSE)</f>
        <v>#N/A</v>
      </c>
      <c r="K115" s="241" t="e">
        <f>VLOOKUP(A115,'Expenditure &amp; Revenue'!$A$5:$C$34,3,FALSE)</f>
        <v>#N/A</v>
      </c>
    </row>
    <row r="116" spans="1:11" ht="15.75" customHeight="1" x14ac:dyDescent="0.2">
      <c r="A116" s="94"/>
      <c r="B116" s="95"/>
      <c r="C116" s="95"/>
      <c r="D116" s="96"/>
      <c r="E116" s="441"/>
      <c r="F116" s="97"/>
      <c r="G116" s="97"/>
      <c r="H116" s="242">
        <f t="shared" si="6"/>
        <v>0</v>
      </c>
      <c r="I116" s="310" t="str">
        <f t="shared" si="7"/>
        <v/>
      </c>
      <c r="J116" s="240" t="e">
        <f>VLOOKUP(A116,'Expenditure &amp; Revenue'!$A$5:$C$34,2,FALSE)</f>
        <v>#N/A</v>
      </c>
      <c r="K116" s="241" t="e">
        <f>VLOOKUP(A116,'Expenditure &amp; Revenue'!$A$5:$C$34,3,FALSE)</f>
        <v>#N/A</v>
      </c>
    </row>
    <row r="117" spans="1:11" ht="15.75" customHeight="1" x14ac:dyDescent="0.2">
      <c r="A117" s="94"/>
      <c r="B117" s="95"/>
      <c r="C117" s="95"/>
      <c r="D117" s="96"/>
      <c r="E117" s="441"/>
      <c r="F117" s="97"/>
      <c r="G117" s="97"/>
      <c r="H117" s="242">
        <f t="shared" si="6"/>
        <v>0</v>
      </c>
      <c r="I117" s="310" t="str">
        <f t="shared" si="7"/>
        <v/>
      </c>
      <c r="J117" s="240" t="e">
        <f>VLOOKUP(A117,'Expenditure &amp; Revenue'!$A$5:$C$34,2,FALSE)</f>
        <v>#N/A</v>
      </c>
      <c r="K117" s="241" t="e">
        <f>VLOOKUP(A117,'Expenditure &amp; Revenue'!$A$5:$C$34,3,FALSE)</f>
        <v>#N/A</v>
      </c>
    </row>
    <row r="118" spans="1:11" ht="15.75" customHeight="1" x14ac:dyDescent="0.2">
      <c r="A118" s="94"/>
      <c r="B118" s="95"/>
      <c r="C118" s="95"/>
      <c r="D118" s="96"/>
      <c r="E118" s="441"/>
      <c r="F118" s="97"/>
      <c r="G118" s="97"/>
      <c r="H118" s="242">
        <f t="shared" si="6"/>
        <v>0</v>
      </c>
      <c r="I118" s="310" t="str">
        <f t="shared" si="7"/>
        <v/>
      </c>
      <c r="J118" s="240" t="e">
        <f>VLOOKUP(A118,'Expenditure &amp; Revenue'!$A$5:$C$34,2,FALSE)</f>
        <v>#N/A</v>
      </c>
      <c r="K118" s="241" t="e">
        <f>VLOOKUP(A118,'Expenditure &amp; Revenue'!$A$5:$C$34,3,FALSE)</f>
        <v>#N/A</v>
      </c>
    </row>
    <row r="119" spans="1:11" ht="15.75" customHeight="1" x14ac:dyDescent="0.2">
      <c r="A119" s="94"/>
      <c r="B119" s="95"/>
      <c r="C119" s="95"/>
      <c r="D119" s="96"/>
      <c r="E119" s="441"/>
      <c r="F119" s="97"/>
      <c r="G119" s="97"/>
      <c r="H119" s="242">
        <f t="shared" si="6"/>
        <v>0</v>
      </c>
      <c r="I119" s="310" t="str">
        <f t="shared" si="7"/>
        <v/>
      </c>
      <c r="J119" s="240" t="e">
        <f>VLOOKUP(A119,'Expenditure &amp; Revenue'!$A$5:$C$34,2,FALSE)</f>
        <v>#N/A</v>
      </c>
      <c r="K119" s="241" t="e">
        <f>VLOOKUP(A119,'Expenditure &amp; Revenue'!$A$5:$C$34,3,FALSE)</f>
        <v>#N/A</v>
      </c>
    </row>
    <row r="120" spans="1:11" ht="15.75" customHeight="1" x14ac:dyDescent="0.2">
      <c r="A120" s="94"/>
      <c r="B120" s="95"/>
      <c r="C120" s="95"/>
      <c r="D120" s="96"/>
      <c r="E120" s="441"/>
      <c r="F120" s="97"/>
      <c r="G120" s="97"/>
      <c r="H120" s="242">
        <f t="shared" si="6"/>
        <v>0</v>
      </c>
      <c r="I120" s="310" t="str">
        <f t="shared" si="7"/>
        <v/>
      </c>
      <c r="J120" s="240" t="e">
        <f>VLOOKUP(A120,'Expenditure &amp; Revenue'!$A$5:$C$34,2,FALSE)</f>
        <v>#N/A</v>
      </c>
      <c r="K120" s="241" t="e">
        <f>VLOOKUP(A120,'Expenditure &amp; Revenue'!$A$5:$C$34,3,FALSE)</f>
        <v>#N/A</v>
      </c>
    </row>
    <row r="121" spans="1:11" ht="15.75" customHeight="1" x14ac:dyDescent="0.2">
      <c r="A121" s="94"/>
      <c r="B121" s="95"/>
      <c r="C121" s="95"/>
      <c r="D121" s="96"/>
      <c r="E121" s="441"/>
      <c r="F121" s="97"/>
      <c r="G121" s="97"/>
      <c r="H121" s="242">
        <f t="shared" si="6"/>
        <v>0</v>
      </c>
      <c r="I121" s="310" t="str">
        <f t="shared" si="7"/>
        <v/>
      </c>
      <c r="J121" s="240" t="e">
        <f>VLOOKUP(A121,'Expenditure &amp; Revenue'!$A$5:$C$34,2,FALSE)</f>
        <v>#N/A</v>
      </c>
      <c r="K121" s="241" t="e">
        <f>VLOOKUP(A121,'Expenditure &amp; Revenue'!$A$5:$C$34,3,FALSE)</f>
        <v>#N/A</v>
      </c>
    </row>
    <row r="122" spans="1:11" ht="15.75" customHeight="1" x14ac:dyDescent="0.2">
      <c r="A122" s="94"/>
      <c r="B122" s="95"/>
      <c r="C122" s="95"/>
      <c r="D122" s="96"/>
      <c r="E122" s="441"/>
      <c r="F122" s="97"/>
      <c r="G122" s="97"/>
      <c r="H122" s="242">
        <f t="shared" si="6"/>
        <v>0</v>
      </c>
      <c r="I122" s="310" t="str">
        <f t="shared" si="7"/>
        <v/>
      </c>
      <c r="J122" s="240" t="e">
        <f>VLOOKUP(A122,'Expenditure &amp; Revenue'!$A$5:$C$34,2,FALSE)</f>
        <v>#N/A</v>
      </c>
      <c r="K122" s="241" t="e">
        <f>VLOOKUP(A122,'Expenditure &amp; Revenue'!$A$5:$C$34,3,FALSE)</f>
        <v>#N/A</v>
      </c>
    </row>
    <row r="123" spans="1:11" ht="15.75" customHeight="1" x14ac:dyDescent="0.2">
      <c r="A123" s="94"/>
      <c r="B123" s="95"/>
      <c r="C123" s="95"/>
      <c r="D123" s="96"/>
      <c r="E123" s="441"/>
      <c r="F123" s="97"/>
      <c r="G123" s="97"/>
      <c r="H123" s="242">
        <f t="shared" si="6"/>
        <v>0</v>
      </c>
      <c r="I123" s="310" t="str">
        <f t="shared" si="7"/>
        <v/>
      </c>
      <c r="J123" s="240" t="e">
        <f>VLOOKUP(A123,'Expenditure &amp; Revenue'!$A$5:$C$34,2,FALSE)</f>
        <v>#N/A</v>
      </c>
      <c r="K123" s="241" t="e">
        <f>VLOOKUP(A123,'Expenditure &amp; Revenue'!$A$5:$C$34,3,FALSE)</f>
        <v>#N/A</v>
      </c>
    </row>
    <row r="124" spans="1:11" ht="15.75" customHeight="1" x14ac:dyDescent="0.2">
      <c r="A124" s="94"/>
      <c r="B124" s="95"/>
      <c r="C124" s="95"/>
      <c r="D124" s="96"/>
      <c r="E124" s="441"/>
      <c r="F124" s="97"/>
      <c r="G124" s="97"/>
      <c r="H124" s="242">
        <f t="shared" si="6"/>
        <v>0</v>
      </c>
      <c r="I124" s="310" t="str">
        <f t="shared" si="7"/>
        <v/>
      </c>
      <c r="J124" s="240" t="e">
        <f>VLOOKUP(A124,'Expenditure &amp; Revenue'!$A$5:$C$34,2,FALSE)</f>
        <v>#N/A</v>
      </c>
      <c r="K124" s="241" t="e">
        <f>VLOOKUP(A124,'Expenditure &amp; Revenue'!$A$5:$C$34,3,FALSE)</f>
        <v>#N/A</v>
      </c>
    </row>
    <row r="125" spans="1:11" ht="15.75" customHeight="1" x14ac:dyDescent="0.2">
      <c r="A125" s="94"/>
      <c r="B125" s="95"/>
      <c r="C125" s="95"/>
      <c r="D125" s="96"/>
      <c r="E125" s="441"/>
      <c r="F125" s="97"/>
      <c r="G125" s="97"/>
      <c r="H125" s="242">
        <f t="shared" si="6"/>
        <v>0</v>
      </c>
      <c r="I125" s="310" t="str">
        <f t="shared" si="7"/>
        <v/>
      </c>
      <c r="J125" s="240" t="e">
        <f>VLOOKUP(A125,'Expenditure &amp; Revenue'!$A$5:$C$34,2,FALSE)</f>
        <v>#N/A</v>
      </c>
      <c r="K125" s="241" t="e">
        <f>VLOOKUP(A125,'Expenditure &amp; Revenue'!$A$5:$C$34,3,FALSE)</f>
        <v>#N/A</v>
      </c>
    </row>
    <row r="126" spans="1:11" ht="15.75" customHeight="1" x14ac:dyDescent="0.2">
      <c r="A126" s="94"/>
      <c r="B126" s="95"/>
      <c r="C126" s="95"/>
      <c r="D126" s="96"/>
      <c r="E126" s="441"/>
      <c r="F126" s="97"/>
      <c r="G126" s="97"/>
      <c r="H126" s="242">
        <f t="shared" si="6"/>
        <v>0</v>
      </c>
      <c r="I126" s="310" t="str">
        <f t="shared" si="7"/>
        <v/>
      </c>
      <c r="J126" s="240" t="e">
        <f>VLOOKUP(A126,'Expenditure &amp; Revenue'!$A$5:$C$34,2,FALSE)</f>
        <v>#N/A</v>
      </c>
      <c r="K126" s="241" t="e">
        <f>VLOOKUP(A126,'Expenditure &amp; Revenue'!$A$5:$C$34,3,FALSE)</f>
        <v>#N/A</v>
      </c>
    </row>
    <row r="127" spans="1:11" ht="15.75" customHeight="1" x14ac:dyDescent="0.2">
      <c r="A127" s="94"/>
      <c r="B127" s="95"/>
      <c r="C127" s="95"/>
      <c r="D127" s="96"/>
      <c r="E127" s="441"/>
      <c r="F127" s="97"/>
      <c r="G127" s="97"/>
      <c r="H127" s="242">
        <f t="shared" si="6"/>
        <v>0</v>
      </c>
      <c r="I127" s="310" t="str">
        <f t="shared" si="7"/>
        <v/>
      </c>
      <c r="J127" s="240" t="e">
        <f>VLOOKUP(A127,'Expenditure &amp; Revenue'!$A$5:$C$34,2,FALSE)</f>
        <v>#N/A</v>
      </c>
      <c r="K127" s="241" t="e">
        <f>VLOOKUP(A127,'Expenditure &amp; Revenue'!$A$5:$C$34,3,FALSE)</f>
        <v>#N/A</v>
      </c>
    </row>
    <row r="128" spans="1:11" ht="15.75" customHeight="1" x14ac:dyDescent="0.2">
      <c r="A128" s="94"/>
      <c r="B128" s="95"/>
      <c r="C128" s="95"/>
      <c r="D128" s="96"/>
      <c r="E128" s="441"/>
      <c r="F128" s="97"/>
      <c r="G128" s="97"/>
      <c r="H128" s="242">
        <f t="shared" si="6"/>
        <v>0</v>
      </c>
      <c r="I128" s="310" t="str">
        <f t="shared" si="7"/>
        <v/>
      </c>
      <c r="J128" s="240" t="e">
        <f>VLOOKUP(A128,'Expenditure &amp; Revenue'!$A$5:$C$34,2,FALSE)</f>
        <v>#N/A</v>
      </c>
      <c r="K128" s="241" t="e">
        <f>VLOOKUP(A128,'Expenditure &amp; Revenue'!$A$5:$C$34,3,FALSE)</f>
        <v>#N/A</v>
      </c>
    </row>
    <row r="129" spans="1:11" ht="15.75" customHeight="1" x14ac:dyDescent="0.2">
      <c r="A129" s="94"/>
      <c r="B129" s="95"/>
      <c r="C129" s="95"/>
      <c r="D129" s="96"/>
      <c r="E129" s="441"/>
      <c r="F129" s="97"/>
      <c r="G129" s="97"/>
      <c r="H129" s="242">
        <f t="shared" si="6"/>
        <v>0</v>
      </c>
      <c r="I129" s="310" t="str">
        <f t="shared" si="7"/>
        <v/>
      </c>
      <c r="J129" s="240" t="e">
        <f>VLOOKUP(A129,'Expenditure &amp; Revenue'!$A$5:$C$34,2,FALSE)</f>
        <v>#N/A</v>
      </c>
      <c r="K129" s="241" t="e">
        <f>VLOOKUP(A129,'Expenditure &amp; Revenue'!$A$5:$C$34,3,FALSE)</f>
        <v>#N/A</v>
      </c>
    </row>
    <row r="130" spans="1:11" ht="15.75" customHeight="1" x14ac:dyDescent="0.2">
      <c r="A130" s="94"/>
      <c r="B130" s="95"/>
      <c r="C130" s="95"/>
      <c r="D130" s="96"/>
      <c r="E130" s="441"/>
      <c r="F130" s="97"/>
      <c r="G130" s="97"/>
      <c r="H130" s="242">
        <f t="shared" si="6"/>
        <v>0</v>
      </c>
      <c r="I130" s="310" t="str">
        <f t="shared" si="7"/>
        <v/>
      </c>
      <c r="J130" s="240" t="e">
        <f>VLOOKUP(A130,'Expenditure &amp; Revenue'!$A$5:$C$34,2,FALSE)</f>
        <v>#N/A</v>
      </c>
      <c r="K130" s="241" t="e">
        <f>VLOOKUP(A130,'Expenditure &amp; Revenue'!$A$5:$C$34,3,FALSE)</f>
        <v>#N/A</v>
      </c>
    </row>
    <row r="131" spans="1:11" ht="15.75" customHeight="1" x14ac:dyDescent="0.2">
      <c r="A131" s="94"/>
      <c r="B131" s="95"/>
      <c r="C131" s="95"/>
      <c r="D131" s="96"/>
      <c r="E131" s="441"/>
      <c r="F131" s="97"/>
      <c r="G131" s="97"/>
      <c r="H131" s="242">
        <f t="shared" si="6"/>
        <v>0</v>
      </c>
      <c r="I131" s="310" t="str">
        <f t="shared" si="7"/>
        <v/>
      </c>
      <c r="J131" s="240" t="e">
        <f>VLOOKUP(A131,'Expenditure &amp; Revenue'!$A$5:$C$34,2,FALSE)</f>
        <v>#N/A</v>
      </c>
      <c r="K131" s="241" t="e">
        <f>VLOOKUP(A131,'Expenditure &amp; Revenue'!$A$5:$C$34,3,FALSE)</f>
        <v>#N/A</v>
      </c>
    </row>
    <row r="132" spans="1:11" ht="15.75" customHeight="1" x14ac:dyDescent="0.2">
      <c r="A132" s="94"/>
      <c r="B132" s="95"/>
      <c r="C132" s="95"/>
      <c r="D132" s="96"/>
      <c r="E132" s="441"/>
      <c r="F132" s="97"/>
      <c r="G132" s="97"/>
      <c r="H132" s="242">
        <f t="shared" si="6"/>
        <v>0</v>
      </c>
      <c r="I132" s="310" t="str">
        <f t="shared" si="7"/>
        <v/>
      </c>
      <c r="J132" s="240" t="e">
        <f>VLOOKUP(A132,'Expenditure &amp; Revenue'!$A$5:$C$34,2,FALSE)</f>
        <v>#N/A</v>
      </c>
      <c r="K132" s="241" t="e">
        <f>VLOOKUP(A132,'Expenditure &amp; Revenue'!$A$5:$C$34,3,FALSE)</f>
        <v>#N/A</v>
      </c>
    </row>
    <row r="133" spans="1:11" ht="15.75" customHeight="1" x14ac:dyDescent="0.2">
      <c r="A133" s="94"/>
      <c r="B133" s="95"/>
      <c r="C133" s="95"/>
      <c r="D133" s="96"/>
      <c r="E133" s="441"/>
      <c r="F133" s="97"/>
      <c r="G133" s="97"/>
      <c r="H133" s="242">
        <f t="shared" si="6"/>
        <v>0</v>
      </c>
      <c r="I133" s="310" t="str">
        <f t="shared" si="7"/>
        <v/>
      </c>
      <c r="J133" s="240" t="e">
        <f>VLOOKUP(A133,'Expenditure &amp; Revenue'!$A$5:$C$34,2,FALSE)</f>
        <v>#N/A</v>
      </c>
      <c r="K133" s="241" t="e">
        <f>VLOOKUP(A133,'Expenditure &amp; Revenue'!$A$5:$C$34,3,FALSE)</f>
        <v>#N/A</v>
      </c>
    </row>
    <row r="134" spans="1:11" ht="15.75" customHeight="1" x14ac:dyDescent="0.2">
      <c r="A134" s="94"/>
      <c r="B134" s="95"/>
      <c r="C134" s="95"/>
      <c r="D134" s="96"/>
      <c r="E134" s="441"/>
      <c r="F134" s="97"/>
      <c r="G134" s="97"/>
      <c r="H134" s="242">
        <f t="shared" si="6"/>
        <v>0</v>
      </c>
      <c r="I134" s="310" t="str">
        <f t="shared" si="7"/>
        <v/>
      </c>
      <c r="J134" s="240" t="e">
        <f>VLOOKUP(A134,'Expenditure &amp; Revenue'!$A$5:$C$34,2,FALSE)</f>
        <v>#N/A</v>
      </c>
      <c r="K134" s="241" t="e">
        <f>VLOOKUP(A134,'Expenditure &amp; Revenue'!$A$5:$C$34,3,FALSE)</f>
        <v>#N/A</v>
      </c>
    </row>
    <row r="135" spans="1:11" ht="15.75" customHeight="1" x14ac:dyDescent="0.2">
      <c r="A135" s="94"/>
      <c r="B135" s="95"/>
      <c r="C135" s="95"/>
      <c r="D135" s="96"/>
      <c r="E135" s="441"/>
      <c r="F135" s="97"/>
      <c r="G135" s="97"/>
      <c r="H135" s="242">
        <f t="shared" si="6"/>
        <v>0</v>
      </c>
      <c r="I135" s="310" t="str">
        <f t="shared" si="7"/>
        <v/>
      </c>
      <c r="J135" s="240" t="e">
        <f>VLOOKUP(A135,'Expenditure &amp; Revenue'!$A$5:$C$34,2,FALSE)</f>
        <v>#N/A</v>
      </c>
      <c r="K135" s="241" t="e">
        <f>VLOOKUP(A135,'Expenditure &amp; Revenue'!$A$5:$C$34,3,FALSE)</f>
        <v>#N/A</v>
      </c>
    </row>
    <row r="136" spans="1:11" ht="15.75" customHeight="1" x14ac:dyDescent="0.2">
      <c r="A136" s="94"/>
      <c r="B136" s="95"/>
      <c r="C136" s="95"/>
      <c r="D136" s="96"/>
      <c r="E136" s="441"/>
      <c r="F136" s="97"/>
      <c r="G136" s="97"/>
      <c r="H136" s="242">
        <f t="shared" si="6"/>
        <v>0</v>
      </c>
      <c r="I136" s="310" t="str">
        <f t="shared" si="7"/>
        <v/>
      </c>
      <c r="J136" s="240" t="e">
        <f>VLOOKUP(A136,'Expenditure &amp; Revenue'!$A$5:$C$34,2,FALSE)</f>
        <v>#N/A</v>
      </c>
      <c r="K136" s="241" t="e">
        <f>VLOOKUP(A136,'Expenditure &amp; Revenue'!$A$5:$C$34,3,FALSE)</f>
        <v>#N/A</v>
      </c>
    </row>
    <row r="137" spans="1:11" ht="15.75" customHeight="1" x14ac:dyDescent="0.2">
      <c r="A137" s="94"/>
      <c r="B137" s="95"/>
      <c r="C137" s="95"/>
      <c r="D137" s="96"/>
      <c r="E137" s="441"/>
      <c r="F137" s="97"/>
      <c r="G137" s="97"/>
      <c r="H137" s="242">
        <f t="shared" si="6"/>
        <v>0</v>
      </c>
      <c r="I137" s="310" t="str">
        <f t="shared" si="7"/>
        <v/>
      </c>
      <c r="J137" s="240" t="e">
        <f>VLOOKUP(A137,'Expenditure &amp; Revenue'!$A$5:$C$34,2,FALSE)</f>
        <v>#N/A</v>
      </c>
      <c r="K137" s="241" t="e">
        <f>VLOOKUP(A137,'Expenditure &amp; Revenue'!$A$5:$C$34,3,FALSE)</f>
        <v>#N/A</v>
      </c>
    </row>
    <row r="138" spans="1:11" ht="15.75" customHeight="1" x14ac:dyDescent="0.2">
      <c r="A138" s="94"/>
      <c r="B138" s="95"/>
      <c r="C138" s="95"/>
      <c r="D138" s="96"/>
      <c r="E138" s="441"/>
      <c r="F138" s="97"/>
      <c r="G138" s="97"/>
      <c r="H138" s="242">
        <f t="shared" si="6"/>
        <v>0</v>
      </c>
      <c r="I138" s="310" t="str">
        <f t="shared" si="7"/>
        <v/>
      </c>
      <c r="J138" s="240" t="e">
        <f>VLOOKUP(A138,'Expenditure &amp; Revenue'!$A$5:$C$34,2,FALSE)</f>
        <v>#N/A</v>
      </c>
      <c r="K138" s="241" t="e">
        <f>VLOOKUP(A138,'Expenditure &amp; Revenue'!$A$5:$C$34,3,FALSE)</f>
        <v>#N/A</v>
      </c>
    </row>
    <row r="139" spans="1:11" ht="15.75" customHeight="1" x14ac:dyDescent="0.2">
      <c r="A139" s="94"/>
      <c r="B139" s="95"/>
      <c r="C139" s="95"/>
      <c r="D139" s="96"/>
      <c r="E139" s="441"/>
      <c r="F139" s="97"/>
      <c r="G139" s="97"/>
      <c r="H139" s="242">
        <f t="shared" si="6"/>
        <v>0</v>
      </c>
      <c r="I139" s="310" t="str">
        <f t="shared" si="7"/>
        <v/>
      </c>
      <c r="J139" s="240" t="e">
        <f>VLOOKUP(A139,'Expenditure &amp; Revenue'!$A$5:$C$34,2,FALSE)</f>
        <v>#N/A</v>
      </c>
      <c r="K139" s="241" t="e">
        <f>VLOOKUP(A139,'Expenditure &amp; Revenue'!$A$5:$C$34,3,FALSE)</f>
        <v>#N/A</v>
      </c>
    </row>
    <row r="140" spans="1:11" ht="15.75" customHeight="1" x14ac:dyDescent="0.2">
      <c r="A140" s="94"/>
      <c r="B140" s="95"/>
      <c r="C140" s="95"/>
      <c r="D140" s="96"/>
      <c r="E140" s="441"/>
      <c r="F140" s="97"/>
      <c r="G140" s="97"/>
      <c r="H140" s="242">
        <f>IF(ISBLANK(A140),0,IF(OR(J140=0,K140=0),0,IF(OR(ISBLANK(B140),ISBLANK(C140)),"ERROR",ROUND(D140*((E140*F140)+G140),2))))</f>
        <v>0</v>
      </c>
      <c r="I140" s="310" t="str">
        <f t="shared" si="7"/>
        <v/>
      </c>
      <c r="J140" s="240" t="e">
        <f>VLOOKUP(A140,'Expenditure &amp; Revenue'!$A$5:$C$34,2,FALSE)</f>
        <v>#N/A</v>
      </c>
      <c r="K140" s="241" t="e">
        <f>VLOOKUP(A140,'Expenditure &amp; Revenue'!$A$5:$C$34,3,FALSE)</f>
        <v>#N/A</v>
      </c>
    </row>
    <row r="141" spans="1:11" ht="15.75" customHeight="1" x14ac:dyDescent="0.2">
      <c r="A141" s="94"/>
      <c r="B141" s="95"/>
      <c r="C141" s="95"/>
      <c r="D141" s="96"/>
      <c r="E141" s="441"/>
      <c r="F141" s="97"/>
      <c r="G141" s="97"/>
      <c r="H141" s="242">
        <f>IF(ISBLANK(A141),0,IF(OR(J141=0,K141=0),0,IF(OR(ISBLANK(B141),ISBLANK(C141)),"ERROR",ROUND(D141*((E141*F141)+G141),2))))</f>
        <v>0</v>
      </c>
      <c r="I141" s="310" t="str">
        <f t="shared" si="7"/>
        <v/>
      </c>
      <c r="J141" s="240" t="e">
        <f>VLOOKUP(A141,'Expenditure &amp; Revenue'!$A$5:$C$34,2,FALSE)</f>
        <v>#N/A</v>
      </c>
      <c r="K141" s="241" t="e">
        <f>VLOOKUP(A141,'Expenditure &amp; Revenue'!$A$5:$C$34,3,FALSE)</f>
        <v>#N/A</v>
      </c>
    </row>
    <row r="142" spans="1:11" ht="15.75" customHeight="1" x14ac:dyDescent="0.2">
      <c r="A142" s="94"/>
      <c r="B142" s="95"/>
      <c r="C142" s="95"/>
      <c r="D142" s="96"/>
      <c r="E142" s="441"/>
      <c r="F142" s="97"/>
      <c r="G142" s="97"/>
      <c r="H142" s="242">
        <f>IF(ISBLANK(A142),0,IF(OR(J142=0,K142=0),0,IF(OR(ISBLANK(B142),ISBLANK(C142)),"ERROR",ROUND(D142*((E142*F142)+G142),2))))</f>
        <v>0</v>
      </c>
      <c r="I142" s="310" t="str">
        <f t="shared" si="7"/>
        <v/>
      </c>
      <c r="J142" s="240" t="e">
        <f>VLOOKUP(A142,'Expenditure &amp; Revenue'!$A$5:$C$34,2,FALSE)</f>
        <v>#N/A</v>
      </c>
      <c r="K142" s="241" t="e">
        <f>VLOOKUP(A142,'Expenditure &amp; Revenue'!$A$5:$C$34,3,FALSE)</f>
        <v>#N/A</v>
      </c>
    </row>
    <row r="143" spans="1:11" ht="15.75" customHeight="1" thickBot="1" x14ac:dyDescent="0.25">
      <c r="A143" s="101"/>
      <c r="B143" s="98"/>
      <c r="C143" s="98"/>
      <c r="D143" s="99"/>
      <c r="E143" s="442"/>
      <c r="F143" s="100"/>
      <c r="G143" s="100"/>
      <c r="H143" s="243">
        <f>IF(ISBLANK(A143),0,IF(OR(J143=0,K143=0),0,IF(OR(ISBLANK(B143),ISBLANK(C143)),"ERROR",ROUND(D143*((E143*F143)+G143),2))))</f>
        <v>0</v>
      </c>
      <c r="I143" s="310" t="str">
        <f t="shared" si="7"/>
        <v/>
      </c>
      <c r="J143" s="240" t="e">
        <f>VLOOKUP(A143,'Expenditure &amp; Revenue'!$A$5:$C$34,2,FALSE)</f>
        <v>#N/A</v>
      </c>
      <c r="K143" s="241" t="e">
        <f>VLOOKUP(A143,'Expenditure &amp; Revenue'!$A$5:$C$34,3,FALSE)</f>
        <v>#N/A</v>
      </c>
    </row>
    <row r="144" spans="1:11" s="16" customFormat="1" ht="24.95" customHeight="1" thickBot="1" x14ac:dyDescent="0.25">
      <c r="A144" s="650" t="s">
        <v>18</v>
      </c>
      <c r="B144" s="651"/>
      <c r="C144" s="244"/>
      <c r="D144" s="245">
        <f>SUM(D3:D143)</f>
        <v>0</v>
      </c>
      <c r="E144" s="443">
        <f>SUM(E3:E143)</f>
        <v>0</v>
      </c>
      <c r="F144" s="432"/>
      <c r="G144" s="423"/>
      <c r="H144" s="149">
        <f>SUM(H3:H143)</f>
        <v>0</v>
      </c>
      <c r="I144" s="425"/>
      <c r="J144" s="246"/>
      <c r="K144" s="246"/>
    </row>
    <row r="145" spans="10:11" s="310" customFormat="1" x14ac:dyDescent="0.2">
      <c r="J145" s="9"/>
      <c r="K145" s="9"/>
    </row>
  </sheetData>
  <sheetProtection password="8100" sheet="1"/>
  <mergeCells count="4">
    <mergeCell ref="B1:B2"/>
    <mergeCell ref="A1:A2"/>
    <mergeCell ref="J1:K1"/>
    <mergeCell ref="A144:B144"/>
  </mergeCells>
  <phoneticPr fontId="8" type="noConversion"/>
  <conditionalFormatting sqref="I3:I49 I97:I143">
    <cfRule type="containsText" dxfId="5" priority="2" operator="containsText" text="Please fill all the fields in the row">
      <formula>NOT(ISERROR(SEARCH("Please fill all the fields in the row",I3)))</formula>
    </cfRule>
  </conditionalFormatting>
  <conditionalFormatting sqref="I50:I96">
    <cfRule type="containsText" dxfId="4" priority="1" operator="containsText" text="Please fill all the fields in the row">
      <formula>NOT(ISERROR(SEARCH("Please fill all the fields in the row",I50)))</formula>
    </cfRule>
  </conditionalFormatting>
  <dataValidations count="5">
    <dataValidation type="list" allowBlank="1" showInputMessage="1" showErrorMessage="1" sqref="C3:C143" xr:uid="{00000000-0002-0000-0400-000000000000}">
      <formula1>countries</formula1>
    </dataValidation>
    <dataValidation type="whole" operator="greaterThanOrEqual" allowBlank="1" showInputMessage="1" showErrorMessage="1" sqref="D3:D143" xr:uid="{00000000-0002-0000-0400-000001000000}">
      <formula1>0</formula1>
    </dataValidation>
    <dataValidation type="list" allowBlank="1" showInputMessage="1" showErrorMessage="1" sqref="A3:A143" xr:uid="{00000000-0002-0000-0400-000002000000}">
      <formula1>Partners</formula1>
    </dataValidation>
    <dataValidation operator="greaterThanOrEqual" allowBlank="1" showInputMessage="1" showErrorMessage="1" sqref="E3:E143" xr:uid="{00000000-0002-0000-0400-000003000000}"/>
    <dataValidation type="custom" allowBlank="1" showInputMessage="1" showErrorMessage="1" error="No more than two decimals." sqref="F3:G143" xr:uid="{00000000-0002-0000-0400-000004000000}">
      <formula1>EXACT(F3,TRUNC(F3,2))</formula1>
    </dataValidation>
  </dataValidations>
  <printOptions horizontalCentered="1"/>
  <pageMargins left="0.55118110236220474" right="0.55118110236220474" top="0.59055118110236227" bottom="0.59055118110236227" header="0.31496062992125984" footer="0.31496062992125984"/>
  <pageSetup paperSize="9" scale="55" orientation="landscape" r:id="rId1"/>
  <headerFooter alignWithMargins="0">
    <oddHeader>&amp;CTravel and subsistence for project staff</oddHeader>
    <oddFooter>&amp;L&amp;F&amp;CPage &amp;P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M54"/>
  <sheetViews>
    <sheetView zoomScale="90" zoomScaleNormal="90" workbookViewId="0">
      <selection sqref="A1:A2"/>
    </sheetView>
  </sheetViews>
  <sheetFormatPr defaultColWidth="0" defaultRowHeight="12.75" zeroHeight="1" x14ac:dyDescent="0.2"/>
  <cols>
    <col min="1" max="1" width="20.7109375" style="239" customWidth="1"/>
    <col min="2" max="2" width="46" style="239" customWidth="1"/>
    <col min="3" max="3" width="46.140625" style="239" customWidth="1"/>
    <col min="4" max="4" width="0" style="15" hidden="1" customWidth="1"/>
    <col min="5" max="9" width="16.7109375" style="239" customWidth="1"/>
    <col min="10" max="10" width="36.85546875" style="239" customWidth="1"/>
    <col min="11" max="11" width="3.7109375" style="239" hidden="1" customWidth="1"/>
    <col min="12" max="13" width="20.7109375" style="9" hidden="1" customWidth="1"/>
    <col min="14" max="16384" width="0" style="239" hidden="1"/>
  </cols>
  <sheetData>
    <row r="1" spans="1:13" s="250" customFormat="1" ht="39" customHeight="1" thickTop="1" x14ac:dyDescent="0.2">
      <c r="A1" s="656" t="s">
        <v>125</v>
      </c>
      <c r="B1" s="652" t="s">
        <v>1</v>
      </c>
      <c r="C1" s="654" t="s">
        <v>30</v>
      </c>
      <c r="D1" s="247"/>
      <c r="E1" s="248" t="s">
        <v>2</v>
      </c>
      <c r="F1" s="248" t="s">
        <v>31</v>
      </c>
      <c r="G1" s="248" t="s">
        <v>10</v>
      </c>
      <c r="H1" s="248" t="s">
        <v>33</v>
      </c>
      <c r="I1" s="249" t="s">
        <v>35</v>
      </c>
      <c r="J1" s="334"/>
      <c r="L1" s="649" t="s">
        <v>131</v>
      </c>
      <c r="M1" s="661"/>
    </row>
    <row r="2" spans="1:13" s="234" customFormat="1" ht="13.5" thickBot="1" x14ac:dyDescent="0.25">
      <c r="A2" s="657"/>
      <c r="B2" s="653"/>
      <c r="C2" s="655"/>
      <c r="D2" s="251"/>
      <c r="E2" s="252" t="s">
        <v>3</v>
      </c>
      <c r="F2" s="252" t="s">
        <v>4</v>
      </c>
      <c r="G2" s="252" t="s">
        <v>5</v>
      </c>
      <c r="H2" s="252" t="s">
        <v>6</v>
      </c>
      <c r="I2" s="253" t="s">
        <v>42</v>
      </c>
      <c r="J2" s="302"/>
      <c r="L2" s="254"/>
      <c r="M2" s="255"/>
    </row>
    <row r="3" spans="1:13" x14ac:dyDescent="0.2">
      <c r="A3" s="129"/>
      <c r="B3" s="155"/>
      <c r="C3" s="130"/>
      <c r="D3" s="131"/>
      <c r="E3" s="92"/>
      <c r="F3" s="93"/>
      <c r="G3" s="132"/>
      <c r="H3" s="132"/>
      <c r="I3" s="256">
        <f t="shared" ref="I3:I34" si="0">IF(ISBLANK(A3),0,IF(OR(L3=0,M3=0),0,IF(OR(ISBLANK(B3),ISBLANK(C3)),"ERROR",ROUND(E3*F3*G3*H3,2))))</f>
        <v>0</v>
      </c>
      <c r="J3" s="310" t="str">
        <f t="shared" ref="J3:J34" si="1">IF(I3="error","Please fill all the fields in the row","")</f>
        <v/>
      </c>
      <c r="L3" s="257">
        <f>IFERROR(VLOOKUP(A3,'Expenditure &amp; Revenue'!$A$5:$C$34,2,FALSE),0)</f>
        <v>0</v>
      </c>
      <c r="M3" s="257">
        <f>IFERROR(VLOOKUP(A3,'Expenditure &amp; Revenue'!$A$5:$C$34,3,FALSE),0)</f>
        <v>0</v>
      </c>
    </row>
    <row r="4" spans="1:13" x14ac:dyDescent="0.2">
      <c r="A4" s="107"/>
      <c r="B4" s="108"/>
      <c r="C4" s="133"/>
      <c r="D4" s="134"/>
      <c r="E4" s="96"/>
      <c r="F4" s="97"/>
      <c r="G4" s="135"/>
      <c r="H4" s="135"/>
      <c r="I4" s="258">
        <f t="shared" si="0"/>
        <v>0</v>
      </c>
      <c r="J4" s="310" t="str">
        <f t="shared" si="1"/>
        <v/>
      </c>
      <c r="L4" s="257">
        <f>IFERROR(VLOOKUP(A4,'Expenditure &amp; Revenue'!$A$5:$C$34,2,FALSE),0)</f>
        <v>0</v>
      </c>
      <c r="M4" s="257">
        <f>IFERROR(VLOOKUP(A4,'Expenditure &amp; Revenue'!$A$5:$C$34,3,FALSE),0)</f>
        <v>0</v>
      </c>
    </row>
    <row r="5" spans="1:13" x14ac:dyDescent="0.2">
      <c r="A5" s="107"/>
      <c r="B5" s="108"/>
      <c r="C5" s="133"/>
      <c r="D5" s="134"/>
      <c r="E5" s="96"/>
      <c r="F5" s="97"/>
      <c r="G5" s="135"/>
      <c r="H5" s="135"/>
      <c r="I5" s="258">
        <f t="shared" si="0"/>
        <v>0</v>
      </c>
      <c r="J5" s="310" t="str">
        <f t="shared" si="1"/>
        <v/>
      </c>
      <c r="L5" s="257">
        <f>IFERROR(VLOOKUP(A5,'Expenditure &amp; Revenue'!$A$5:$C$34,2,FALSE),0)</f>
        <v>0</v>
      </c>
      <c r="M5" s="257">
        <f>IFERROR(VLOOKUP(A5,'Expenditure &amp; Revenue'!$A$5:$C$34,3,FALSE),0)</f>
        <v>0</v>
      </c>
    </row>
    <row r="6" spans="1:13" x14ac:dyDescent="0.2">
      <c r="A6" s="107"/>
      <c r="B6" s="108"/>
      <c r="C6" s="133"/>
      <c r="D6" s="134"/>
      <c r="E6" s="96"/>
      <c r="F6" s="97"/>
      <c r="G6" s="135"/>
      <c r="H6" s="135"/>
      <c r="I6" s="258">
        <f t="shared" si="0"/>
        <v>0</v>
      </c>
      <c r="J6" s="310" t="str">
        <f t="shared" si="1"/>
        <v/>
      </c>
      <c r="L6" s="257">
        <f>IFERROR(VLOOKUP(A6,'Expenditure &amp; Revenue'!$A$5:$C$34,2,FALSE),0)</f>
        <v>0</v>
      </c>
      <c r="M6" s="257">
        <f>IFERROR(VLOOKUP(A6,'Expenditure &amp; Revenue'!$A$5:$C$34,3,FALSE),0)</f>
        <v>0</v>
      </c>
    </row>
    <row r="7" spans="1:13" x14ac:dyDescent="0.2">
      <c r="A7" s="107"/>
      <c r="B7" s="108"/>
      <c r="C7" s="133"/>
      <c r="D7" s="134"/>
      <c r="E7" s="96"/>
      <c r="F7" s="97"/>
      <c r="G7" s="135"/>
      <c r="H7" s="135"/>
      <c r="I7" s="258">
        <f t="shared" si="0"/>
        <v>0</v>
      </c>
      <c r="J7" s="310" t="str">
        <f t="shared" si="1"/>
        <v/>
      </c>
      <c r="L7" s="257">
        <f>IFERROR(VLOOKUP(A7,'Expenditure &amp; Revenue'!$A$5:$C$34,2,FALSE),0)</f>
        <v>0</v>
      </c>
      <c r="M7" s="257">
        <f>IFERROR(VLOOKUP(A7,'Expenditure &amp; Revenue'!$A$5:$C$34,3,FALSE),0)</f>
        <v>0</v>
      </c>
    </row>
    <row r="8" spans="1:13" x14ac:dyDescent="0.2">
      <c r="A8" s="107"/>
      <c r="B8" s="108"/>
      <c r="C8" s="133"/>
      <c r="D8" s="134"/>
      <c r="E8" s="96"/>
      <c r="F8" s="97"/>
      <c r="G8" s="135"/>
      <c r="H8" s="135"/>
      <c r="I8" s="258">
        <f t="shared" si="0"/>
        <v>0</v>
      </c>
      <c r="J8" s="310" t="str">
        <f t="shared" si="1"/>
        <v/>
      </c>
      <c r="L8" s="257">
        <f>IFERROR(VLOOKUP(A8,'Expenditure &amp; Revenue'!$A$5:$C$34,2,FALSE),0)</f>
        <v>0</v>
      </c>
      <c r="M8" s="257">
        <f>IFERROR(VLOOKUP(A8,'Expenditure &amp; Revenue'!$A$5:$C$34,3,FALSE),0)</f>
        <v>0</v>
      </c>
    </row>
    <row r="9" spans="1:13" x14ac:dyDescent="0.2">
      <c r="A9" s="107"/>
      <c r="B9" s="108"/>
      <c r="C9" s="133"/>
      <c r="D9" s="134"/>
      <c r="E9" s="96"/>
      <c r="F9" s="97"/>
      <c r="G9" s="135"/>
      <c r="H9" s="135"/>
      <c r="I9" s="258">
        <f t="shared" si="0"/>
        <v>0</v>
      </c>
      <c r="J9" s="310" t="str">
        <f t="shared" si="1"/>
        <v/>
      </c>
      <c r="L9" s="257">
        <f>IFERROR(VLOOKUP(A9,'Expenditure &amp; Revenue'!$A$5:$C$34,2,FALSE),0)</f>
        <v>0</v>
      </c>
      <c r="M9" s="257">
        <f>IFERROR(VLOOKUP(A9,'Expenditure &amp; Revenue'!$A$5:$C$34,3,FALSE),0)</f>
        <v>0</v>
      </c>
    </row>
    <row r="10" spans="1:13" x14ac:dyDescent="0.2">
      <c r="A10" s="107"/>
      <c r="B10" s="108"/>
      <c r="C10" s="133"/>
      <c r="D10" s="134"/>
      <c r="E10" s="96"/>
      <c r="F10" s="97"/>
      <c r="G10" s="135"/>
      <c r="H10" s="135"/>
      <c r="I10" s="258">
        <f t="shared" si="0"/>
        <v>0</v>
      </c>
      <c r="J10" s="310" t="str">
        <f t="shared" si="1"/>
        <v/>
      </c>
      <c r="L10" s="257">
        <f>IFERROR(VLOOKUP(A10,'Expenditure &amp; Revenue'!$A$5:$C$34,2,FALSE),0)</f>
        <v>0</v>
      </c>
      <c r="M10" s="257">
        <f>IFERROR(VLOOKUP(A10,'Expenditure &amp; Revenue'!$A$5:$C$34,3,FALSE),0)</f>
        <v>0</v>
      </c>
    </row>
    <row r="11" spans="1:13" x14ac:dyDescent="0.2">
      <c r="A11" s="107"/>
      <c r="B11" s="108"/>
      <c r="C11" s="133"/>
      <c r="D11" s="134"/>
      <c r="E11" s="96"/>
      <c r="F11" s="97"/>
      <c r="G11" s="135"/>
      <c r="H11" s="135"/>
      <c r="I11" s="258">
        <f t="shared" si="0"/>
        <v>0</v>
      </c>
      <c r="J11" s="310" t="str">
        <f t="shared" si="1"/>
        <v/>
      </c>
      <c r="L11" s="257">
        <f>IFERROR(VLOOKUP(A11,'Expenditure &amp; Revenue'!$A$5:$C$34,2,FALSE),0)</f>
        <v>0</v>
      </c>
      <c r="M11" s="257">
        <f>IFERROR(VLOOKUP(A11,'Expenditure &amp; Revenue'!$A$5:$C$34,3,FALSE),0)</f>
        <v>0</v>
      </c>
    </row>
    <row r="12" spans="1:13" x14ac:dyDescent="0.2">
      <c r="A12" s="107"/>
      <c r="B12" s="108"/>
      <c r="C12" s="133"/>
      <c r="D12" s="134"/>
      <c r="E12" s="96"/>
      <c r="F12" s="97"/>
      <c r="G12" s="135"/>
      <c r="H12" s="135"/>
      <c r="I12" s="258">
        <f t="shared" si="0"/>
        <v>0</v>
      </c>
      <c r="J12" s="310" t="str">
        <f t="shared" si="1"/>
        <v/>
      </c>
      <c r="L12" s="257">
        <f>IFERROR(VLOOKUP(A12,'Expenditure &amp; Revenue'!$A$5:$C$34,2,FALSE),0)</f>
        <v>0</v>
      </c>
      <c r="M12" s="257">
        <f>IFERROR(VLOOKUP(A12,'Expenditure &amp; Revenue'!$A$5:$C$34,3,FALSE),0)</f>
        <v>0</v>
      </c>
    </row>
    <row r="13" spans="1:13" x14ac:dyDescent="0.2">
      <c r="A13" s="107"/>
      <c r="B13" s="108"/>
      <c r="C13" s="133"/>
      <c r="D13" s="134"/>
      <c r="E13" s="96"/>
      <c r="F13" s="97"/>
      <c r="G13" s="135"/>
      <c r="H13" s="135"/>
      <c r="I13" s="258">
        <f t="shared" si="0"/>
        <v>0</v>
      </c>
      <c r="J13" s="310" t="str">
        <f t="shared" si="1"/>
        <v/>
      </c>
      <c r="L13" s="257">
        <f>IFERROR(VLOOKUP(A13,'Expenditure &amp; Revenue'!$A$5:$C$34,2,FALSE),0)</f>
        <v>0</v>
      </c>
      <c r="M13" s="257">
        <f>IFERROR(VLOOKUP(A13,'Expenditure &amp; Revenue'!$A$5:$C$34,3,FALSE),0)</f>
        <v>0</v>
      </c>
    </row>
    <row r="14" spans="1:13" x14ac:dyDescent="0.2">
      <c r="A14" s="107"/>
      <c r="B14" s="108"/>
      <c r="C14" s="133"/>
      <c r="D14" s="134"/>
      <c r="E14" s="96"/>
      <c r="F14" s="97"/>
      <c r="G14" s="135"/>
      <c r="H14" s="135"/>
      <c r="I14" s="258">
        <f t="shared" si="0"/>
        <v>0</v>
      </c>
      <c r="J14" s="310" t="str">
        <f t="shared" si="1"/>
        <v/>
      </c>
      <c r="L14" s="257">
        <f>IFERROR(VLOOKUP(A14,'Expenditure &amp; Revenue'!$A$5:$C$34,2,FALSE),0)</f>
        <v>0</v>
      </c>
      <c r="M14" s="257">
        <f>IFERROR(VLOOKUP(A14,'Expenditure &amp; Revenue'!$A$5:$C$34,3,FALSE),0)</f>
        <v>0</v>
      </c>
    </row>
    <row r="15" spans="1:13" x14ac:dyDescent="0.2">
      <c r="A15" s="107"/>
      <c r="B15" s="108"/>
      <c r="C15" s="133"/>
      <c r="D15" s="134"/>
      <c r="E15" s="96"/>
      <c r="F15" s="97"/>
      <c r="G15" s="135"/>
      <c r="H15" s="135"/>
      <c r="I15" s="258">
        <f t="shared" si="0"/>
        <v>0</v>
      </c>
      <c r="J15" s="310" t="str">
        <f t="shared" si="1"/>
        <v/>
      </c>
      <c r="L15" s="257">
        <f>IFERROR(VLOOKUP(A15,'Expenditure &amp; Revenue'!$A$5:$C$34,2,FALSE),0)</f>
        <v>0</v>
      </c>
      <c r="M15" s="257">
        <f>IFERROR(VLOOKUP(A15,'Expenditure &amp; Revenue'!$A$5:$C$34,3,FALSE),0)</f>
        <v>0</v>
      </c>
    </row>
    <row r="16" spans="1:13" x14ac:dyDescent="0.2">
      <c r="A16" s="107"/>
      <c r="B16" s="108"/>
      <c r="C16" s="133"/>
      <c r="D16" s="134"/>
      <c r="E16" s="96"/>
      <c r="F16" s="97"/>
      <c r="G16" s="135"/>
      <c r="H16" s="135"/>
      <c r="I16" s="258">
        <f t="shared" si="0"/>
        <v>0</v>
      </c>
      <c r="J16" s="310" t="str">
        <f t="shared" si="1"/>
        <v/>
      </c>
      <c r="L16" s="257">
        <f>IFERROR(VLOOKUP(A16,'Expenditure &amp; Revenue'!$A$5:$C$34,2,FALSE),0)</f>
        <v>0</v>
      </c>
      <c r="M16" s="257">
        <f>IFERROR(VLOOKUP(A16,'Expenditure &amp; Revenue'!$A$5:$C$34,3,FALSE),0)</f>
        <v>0</v>
      </c>
    </row>
    <row r="17" spans="1:13" x14ac:dyDescent="0.2">
      <c r="A17" s="107"/>
      <c r="B17" s="108"/>
      <c r="C17" s="133"/>
      <c r="D17" s="134"/>
      <c r="E17" s="96"/>
      <c r="F17" s="97"/>
      <c r="G17" s="135"/>
      <c r="H17" s="135"/>
      <c r="I17" s="258">
        <f t="shared" si="0"/>
        <v>0</v>
      </c>
      <c r="J17" s="310" t="str">
        <f t="shared" si="1"/>
        <v/>
      </c>
      <c r="L17" s="257">
        <f>IFERROR(VLOOKUP(A17,'Expenditure &amp; Revenue'!$A$5:$C$34,2,FALSE),0)</f>
        <v>0</v>
      </c>
      <c r="M17" s="257">
        <f>IFERROR(VLOOKUP(A17,'Expenditure &amp; Revenue'!$A$5:$C$34,3,FALSE),0)</f>
        <v>0</v>
      </c>
    </row>
    <row r="18" spans="1:13" x14ac:dyDescent="0.2">
      <c r="A18" s="107"/>
      <c r="B18" s="108"/>
      <c r="C18" s="133"/>
      <c r="D18" s="134"/>
      <c r="E18" s="96"/>
      <c r="F18" s="97"/>
      <c r="G18" s="135"/>
      <c r="H18" s="135"/>
      <c r="I18" s="258">
        <f t="shared" si="0"/>
        <v>0</v>
      </c>
      <c r="J18" s="310" t="str">
        <f t="shared" si="1"/>
        <v/>
      </c>
      <c r="L18" s="257">
        <f>IFERROR(VLOOKUP(A18,'Expenditure &amp; Revenue'!$A$5:$C$34,2,FALSE),0)</f>
        <v>0</v>
      </c>
      <c r="M18" s="257">
        <f>IFERROR(VLOOKUP(A18,'Expenditure &amp; Revenue'!$A$5:$C$34,3,FALSE),0)</f>
        <v>0</v>
      </c>
    </row>
    <row r="19" spans="1:13" x14ac:dyDescent="0.2">
      <c r="A19" s="107"/>
      <c r="B19" s="108"/>
      <c r="C19" s="133"/>
      <c r="D19" s="134"/>
      <c r="E19" s="96"/>
      <c r="F19" s="97"/>
      <c r="G19" s="135"/>
      <c r="H19" s="135"/>
      <c r="I19" s="258">
        <f t="shared" si="0"/>
        <v>0</v>
      </c>
      <c r="J19" s="310" t="str">
        <f t="shared" si="1"/>
        <v/>
      </c>
      <c r="L19" s="257">
        <f>IFERROR(VLOOKUP(A19,'Expenditure &amp; Revenue'!$A$5:$C$34,2,FALSE),0)</f>
        <v>0</v>
      </c>
      <c r="M19" s="257">
        <f>IFERROR(VLOOKUP(A19,'Expenditure &amp; Revenue'!$A$5:$C$34,3,FALSE),0)</f>
        <v>0</v>
      </c>
    </row>
    <row r="20" spans="1:13" x14ac:dyDescent="0.2">
      <c r="A20" s="107"/>
      <c r="B20" s="108"/>
      <c r="C20" s="133"/>
      <c r="D20" s="134"/>
      <c r="E20" s="96"/>
      <c r="F20" s="97"/>
      <c r="G20" s="135"/>
      <c r="H20" s="135"/>
      <c r="I20" s="258">
        <f t="shared" si="0"/>
        <v>0</v>
      </c>
      <c r="J20" s="310" t="str">
        <f t="shared" si="1"/>
        <v/>
      </c>
      <c r="L20" s="257">
        <f>IFERROR(VLOOKUP(A20,'Expenditure &amp; Revenue'!$A$5:$C$34,2,FALSE),0)</f>
        <v>0</v>
      </c>
      <c r="M20" s="257">
        <f>IFERROR(VLOOKUP(A20,'Expenditure &amp; Revenue'!$A$5:$C$34,3,FALSE),0)</f>
        <v>0</v>
      </c>
    </row>
    <row r="21" spans="1:13" x14ac:dyDescent="0.2">
      <c r="A21" s="107"/>
      <c r="B21" s="108"/>
      <c r="C21" s="133"/>
      <c r="D21" s="134"/>
      <c r="E21" s="96"/>
      <c r="F21" s="97"/>
      <c r="G21" s="135"/>
      <c r="H21" s="135"/>
      <c r="I21" s="258">
        <f t="shared" si="0"/>
        <v>0</v>
      </c>
      <c r="J21" s="310" t="str">
        <f t="shared" si="1"/>
        <v/>
      </c>
      <c r="L21" s="257">
        <f>IFERROR(VLOOKUP(A21,'Expenditure &amp; Revenue'!$A$5:$C$34,2,FALSE),0)</f>
        <v>0</v>
      </c>
      <c r="M21" s="257">
        <f>IFERROR(VLOOKUP(A21,'Expenditure &amp; Revenue'!$A$5:$C$34,3,FALSE),0)</f>
        <v>0</v>
      </c>
    </row>
    <row r="22" spans="1:13" x14ac:dyDescent="0.2">
      <c r="A22" s="107"/>
      <c r="B22" s="108"/>
      <c r="C22" s="133"/>
      <c r="D22" s="134"/>
      <c r="E22" s="96"/>
      <c r="F22" s="97"/>
      <c r="G22" s="135"/>
      <c r="H22" s="135"/>
      <c r="I22" s="258">
        <f t="shared" si="0"/>
        <v>0</v>
      </c>
      <c r="J22" s="310" t="str">
        <f t="shared" si="1"/>
        <v/>
      </c>
      <c r="L22" s="257">
        <f>IFERROR(VLOOKUP(A22,'Expenditure &amp; Revenue'!$A$5:$C$34,2,FALSE),0)</f>
        <v>0</v>
      </c>
      <c r="M22" s="257">
        <f>IFERROR(VLOOKUP(A22,'Expenditure &amp; Revenue'!$A$5:$C$34,3,FALSE),0)</f>
        <v>0</v>
      </c>
    </row>
    <row r="23" spans="1:13" x14ac:dyDescent="0.2">
      <c r="A23" s="107"/>
      <c r="B23" s="108"/>
      <c r="C23" s="133"/>
      <c r="D23" s="134"/>
      <c r="E23" s="96"/>
      <c r="F23" s="97"/>
      <c r="G23" s="135"/>
      <c r="H23" s="135"/>
      <c r="I23" s="258">
        <f t="shared" si="0"/>
        <v>0</v>
      </c>
      <c r="J23" s="310" t="str">
        <f t="shared" si="1"/>
        <v/>
      </c>
      <c r="L23" s="257">
        <f>IFERROR(VLOOKUP(A23,'Expenditure &amp; Revenue'!$A$5:$C$34,2,FALSE),0)</f>
        <v>0</v>
      </c>
      <c r="M23" s="257">
        <f>IFERROR(VLOOKUP(A23,'Expenditure &amp; Revenue'!$A$5:$C$34,3,FALSE),0)</f>
        <v>0</v>
      </c>
    </row>
    <row r="24" spans="1:13" x14ac:dyDescent="0.2">
      <c r="A24" s="107"/>
      <c r="B24" s="108"/>
      <c r="C24" s="133"/>
      <c r="D24" s="134"/>
      <c r="E24" s="96"/>
      <c r="F24" s="97"/>
      <c r="G24" s="135"/>
      <c r="H24" s="135"/>
      <c r="I24" s="258">
        <f t="shared" si="0"/>
        <v>0</v>
      </c>
      <c r="J24" s="310" t="str">
        <f t="shared" si="1"/>
        <v/>
      </c>
      <c r="L24" s="257">
        <f>IFERROR(VLOOKUP(A24,'Expenditure &amp; Revenue'!$A$5:$C$34,2,FALSE),0)</f>
        <v>0</v>
      </c>
      <c r="M24" s="257">
        <f>IFERROR(VLOOKUP(A24,'Expenditure &amp; Revenue'!$A$5:$C$34,3,FALSE),0)</f>
        <v>0</v>
      </c>
    </row>
    <row r="25" spans="1:13" x14ac:dyDescent="0.2">
      <c r="A25" s="107"/>
      <c r="B25" s="108"/>
      <c r="C25" s="133"/>
      <c r="D25" s="134"/>
      <c r="E25" s="96"/>
      <c r="F25" s="97"/>
      <c r="G25" s="135"/>
      <c r="H25" s="135"/>
      <c r="I25" s="258">
        <f t="shared" si="0"/>
        <v>0</v>
      </c>
      <c r="J25" s="310" t="str">
        <f t="shared" si="1"/>
        <v/>
      </c>
      <c r="L25" s="257">
        <f>IFERROR(VLOOKUP(A25,'Expenditure &amp; Revenue'!$A$5:$C$34,2,FALSE),0)</f>
        <v>0</v>
      </c>
      <c r="M25" s="257">
        <f>IFERROR(VLOOKUP(A25,'Expenditure &amp; Revenue'!$A$5:$C$34,3,FALSE),0)</f>
        <v>0</v>
      </c>
    </row>
    <row r="26" spans="1:13" x14ac:dyDescent="0.2">
      <c r="A26" s="107"/>
      <c r="B26" s="108"/>
      <c r="C26" s="133"/>
      <c r="D26" s="134"/>
      <c r="E26" s="96"/>
      <c r="F26" s="97"/>
      <c r="G26" s="135"/>
      <c r="H26" s="135"/>
      <c r="I26" s="258">
        <f t="shared" si="0"/>
        <v>0</v>
      </c>
      <c r="J26" s="310" t="str">
        <f t="shared" si="1"/>
        <v/>
      </c>
      <c r="L26" s="257">
        <f>IFERROR(VLOOKUP(A26,'Expenditure &amp; Revenue'!$A$5:$C$34,2,FALSE),0)</f>
        <v>0</v>
      </c>
      <c r="M26" s="257">
        <f>IFERROR(VLOOKUP(A26,'Expenditure &amp; Revenue'!$A$5:$C$34,3,FALSE),0)</f>
        <v>0</v>
      </c>
    </row>
    <row r="27" spans="1:13" x14ac:dyDescent="0.2">
      <c r="A27" s="107"/>
      <c r="B27" s="108"/>
      <c r="C27" s="133"/>
      <c r="D27" s="134"/>
      <c r="E27" s="96"/>
      <c r="F27" s="97"/>
      <c r="G27" s="135"/>
      <c r="H27" s="135"/>
      <c r="I27" s="258">
        <f t="shared" si="0"/>
        <v>0</v>
      </c>
      <c r="J27" s="310" t="str">
        <f t="shared" si="1"/>
        <v/>
      </c>
      <c r="L27" s="257">
        <f>IFERROR(VLOOKUP(A27,'Expenditure &amp; Revenue'!$A$5:$C$34,2,FALSE),0)</f>
        <v>0</v>
      </c>
      <c r="M27" s="257">
        <f>IFERROR(VLOOKUP(A27,'Expenditure &amp; Revenue'!$A$5:$C$34,3,FALSE),0)</f>
        <v>0</v>
      </c>
    </row>
    <row r="28" spans="1:13" x14ac:dyDescent="0.2">
      <c r="A28" s="107"/>
      <c r="B28" s="108"/>
      <c r="C28" s="133"/>
      <c r="D28" s="134"/>
      <c r="E28" s="96"/>
      <c r="F28" s="97"/>
      <c r="G28" s="135"/>
      <c r="H28" s="135"/>
      <c r="I28" s="258">
        <f t="shared" si="0"/>
        <v>0</v>
      </c>
      <c r="J28" s="310" t="str">
        <f t="shared" si="1"/>
        <v/>
      </c>
      <c r="L28" s="257">
        <f>IFERROR(VLOOKUP(A28,'Expenditure &amp; Revenue'!$A$5:$C$34,2,FALSE),0)</f>
        <v>0</v>
      </c>
      <c r="M28" s="257">
        <f>IFERROR(VLOOKUP(A28,'Expenditure &amp; Revenue'!$A$5:$C$34,3,FALSE),0)</f>
        <v>0</v>
      </c>
    </row>
    <row r="29" spans="1:13" x14ac:dyDescent="0.2">
      <c r="A29" s="107"/>
      <c r="B29" s="108"/>
      <c r="C29" s="133"/>
      <c r="D29" s="134"/>
      <c r="E29" s="96"/>
      <c r="F29" s="97"/>
      <c r="G29" s="135"/>
      <c r="H29" s="135"/>
      <c r="I29" s="258">
        <f t="shared" si="0"/>
        <v>0</v>
      </c>
      <c r="J29" s="310" t="str">
        <f t="shared" si="1"/>
        <v/>
      </c>
      <c r="L29" s="257">
        <f>IFERROR(VLOOKUP(A29,'Expenditure &amp; Revenue'!$A$5:$C$34,2,FALSE),0)</f>
        <v>0</v>
      </c>
      <c r="M29" s="257">
        <f>IFERROR(VLOOKUP(A29,'Expenditure &amp; Revenue'!$A$5:$C$34,3,FALSE),0)</f>
        <v>0</v>
      </c>
    </row>
    <row r="30" spans="1:13" x14ac:dyDescent="0.2">
      <c r="A30" s="107"/>
      <c r="B30" s="108"/>
      <c r="C30" s="133"/>
      <c r="D30" s="134"/>
      <c r="E30" s="96"/>
      <c r="F30" s="97"/>
      <c r="G30" s="135"/>
      <c r="H30" s="135"/>
      <c r="I30" s="258">
        <f t="shared" si="0"/>
        <v>0</v>
      </c>
      <c r="J30" s="310" t="str">
        <f t="shared" si="1"/>
        <v/>
      </c>
      <c r="L30" s="257">
        <f>IFERROR(VLOOKUP(A30,'Expenditure &amp; Revenue'!$A$5:$C$34,2,FALSE),0)</f>
        <v>0</v>
      </c>
      <c r="M30" s="257">
        <f>IFERROR(VLOOKUP(A30,'Expenditure &amp; Revenue'!$A$5:$C$34,3,FALSE),0)</f>
        <v>0</v>
      </c>
    </row>
    <row r="31" spans="1:13" x14ac:dyDescent="0.2">
      <c r="A31" s="107"/>
      <c r="B31" s="108"/>
      <c r="C31" s="133"/>
      <c r="D31" s="134"/>
      <c r="E31" s="96"/>
      <c r="F31" s="97"/>
      <c r="G31" s="135"/>
      <c r="H31" s="135"/>
      <c r="I31" s="258">
        <f t="shared" si="0"/>
        <v>0</v>
      </c>
      <c r="J31" s="310" t="str">
        <f t="shared" si="1"/>
        <v/>
      </c>
      <c r="L31" s="257">
        <f>IFERROR(VLOOKUP(A31,'Expenditure &amp; Revenue'!$A$5:$C$34,2,FALSE),0)</f>
        <v>0</v>
      </c>
      <c r="M31" s="257">
        <f>IFERROR(VLOOKUP(A31,'Expenditure &amp; Revenue'!$A$5:$C$34,3,FALSE),0)</f>
        <v>0</v>
      </c>
    </row>
    <row r="32" spans="1:13" x14ac:dyDescent="0.2">
      <c r="A32" s="107"/>
      <c r="B32" s="108"/>
      <c r="C32" s="133"/>
      <c r="D32" s="134"/>
      <c r="E32" s="96"/>
      <c r="F32" s="97"/>
      <c r="G32" s="135"/>
      <c r="H32" s="135"/>
      <c r="I32" s="258">
        <f t="shared" si="0"/>
        <v>0</v>
      </c>
      <c r="J32" s="310" t="str">
        <f t="shared" si="1"/>
        <v/>
      </c>
      <c r="L32" s="257">
        <f>IFERROR(VLOOKUP(A32,'Expenditure &amp; Revenue'!$A$5:$C$34,2,FALSE),0)</f>
        <v>0</v>
      </c>
      <c r="M32" s="257">
        <f>IFERROR(VLOOKUP(A32,'Expenditure &amp; Revenue'!$A$5:$C$34,3,FALSE),0)</f>
        <v>0</v>
      </c>
    </row>
    <row r="33" spans="1:13" x14ac:dyDescent="0.2">
      <c r="A33" s="107"/>
      <c r="B33" s="108"/>
      <c r="C33" s="133"/>
      <c r="D33" s="134"/>
      <c r="E33" s="96"/>
      <c r="F33" s="97"/>
      <c r="G33" s="135"/>
      <c r="H33" s="135"/>
      <c r="I33" s="258">
        <f t="shared" si="0"/>
        <v>0</v>
      </c>
      <c r="J33" s="310" t="str">
        <f t="shared" si="1"/>
        <v/>
      </c>
      <c r="L33" s="257">
        <f>IFERROR(VLOOKUP(A33,'Expenditure &amp; Revenue'!$A$5:$C$34,2,FALSE),0)</f>
        <v>0</v>
      </c>
      <c r="M33" s="257">
        <f>IFERROR(VLOOKUP(A33,'Expenditure &amp; Revenue'!$A$5:$C$34,3,FALSE),0)</f>
        <v>0</v>
      </c>
    </row>
    <row r="34" spans="1:13" x14ac:dyDescent="0.2">
      <c r="A34" s="107"/>
      <c r="B34" s="108"/>
      <c r="C34" s="133"/>
      <c r="D34" s="134"/>
      <c r="E34" s="96"/>
      <c r="F34" s="97"/>
      <c r="G34" s="135"/>
      <c r="H34" s="135"/>
      <c r="I34" s="258">
        <f t="shared" si="0"/>
        <v>0</v>
      </c>
      <c r="J34" s="310" t="str">
        <f t="shared" si="1"/>
        <v/>
      </c>
      <c r="L34" s="257">
        <f>IFERROR(VLOOKUP(A34,'Expenditure &amp; Revenue'!$A$5:$C$34,2,FALSE),0)</f>
        <v>0</v>
      </c>
      <c r="M34" s="257">
        <f>IFERROR(VLOOKUP(A34,'Expenditure &amp; Revenue'!$A$5:$C$34,3,FALSE),0)</f>
        <v>0</v>
      </c>
    </row>
    <row r="35" spans="1:13" x14ac:dyDescent="0.2">
      <c r="A35" s="107"/>
      <c r="B35" s="108"/>
      <c r="C35" s="133"/>
      <c r="D35" s="134"/>
      <c r="E35" s="96"/>
      <c r="F35" s="97"/>
      <c r="G35" s="135"/>
      <c r="H35" s="135"/>
      <c r="I35" s="258">
        <f t="shared" ref="I35:I52" si="2">IF(ISBLANK(A35),0,IF(OR(L35=0,M35=0),0,IF(OR(ISBLANK(B35),ISBLANK(C35)),"ERROR",ROUND(E35*F35*G35*H35,2))))</f>
        <v>0</v>
      </c>
      <c r="J35" s="310" t="str">
        <f t="shared" ref="J35:J52" si="3">IF(I35="error","Please fill all the fields in the row","")</f>
        <v/>
      </c>
      <c r="L35" s="257">
        <f>IFERROR(VLOOKUP(A35,'Expenditure &amp; Revenue'!$A$5:$C$34,2,FALSE),0)</f>
        <v>0</v>
      </c>
      <c r="M35" s="257">
        <f>IFERROR(VLOOKUP(A35,'Expenditure &amp; Revenue'!$A$5:$C$34,3,FALSE),0)</f>
        <v>0</v>
      </c>
    </row>
    <row r="36" spans="1:13" x14ac:dyDescent="0.2">
      <c r="A36" s="107"/>
      <c r="B36" s="108"/>
      <c r="C36" s="133"/>
      <c r="D36" s="134"/>
      <c r="E36" s="96"/>
      <c r="F36" s="97"/>
      <c r="G36" s="135"/>
      <c r="H36" s="135"/>
      <c r="I36" s="258">
        <f t="shared" si="2"/>
        <v>0</v>
      </c>
      <c r="J36" s="310" t="str">
        <f t="shared" si="3"/>
        <v/>
      </c>
      <c r="L36" s="257">
        <f>IFERROR(VLOOKUP(A36,'Expenditure &amp; Revenue'!$A$5:$C$34,2,FALSE),0)</f>
        <v>0</v>
      </c>
      <c r="M36" s="257">
        <f>IFERROR(VLOOKUP(A36,'Expenditure &amp; Revenue'!$A$5:$C$34,3,FALSE),0)</f>
        <v>0</v>
      </c>
    </row>
    <row r="37" spans="1:13" x14ac:dyDescent="0.2">
      <c r="A37" s="107"/>
      <c r="B37" s="108"/>
      <c r="C37" s="133"/>
      <c r="D37" s="134"/>
      <c r="E37" s="96"/>
      <c r="F37" s="97"/>
      <c r="G37" s="135"/>
      <c r="H37" s="135"/>
      <c r="I37" s="258">
        <f t="shared" si="2"/>
        <v>0</v>
      </c>
      <c r="J37" s="310" t="str">
        <f t="shared" si="3"/>
        <v/>
      </c>
      <c r="L37" s="257">
        <f>IFERROR(VLOOKUP(A37,'Expenditure &amp; Revenue'!$A$5:$C$34,2,FALSE),0)</f>
        <v>0</v>
      </c>
      <c r="M37" s="257">
        <f>IFERROR(VLOOKUP(A37,'Expenditure &amp; Revenue'!$A$5:$C$34,3,FALSE),0)</f>
        <v>0</v>
      </c>
    </row>
    <row r="38" spans="1:13" x14ac:dyDescent="0.2">
      <c r="A38" s="107"/>
      <c r="B38" s="108"/>
      <c r="C38" s="133"/>
      <c r="D38" s="134"/>
      <c r="E38" s="96"/>
      <c r="F38" s="97"/>
      <c r="G38" s="135"/>
      <c r="H38" s="135"/>
      <c r="I38" s="258">
        <f t="shared" si="2"/>
        <v>0</v>
      </c>
      <c r="J38" s="310" t="str">
        <f t="shared" si="3"/>
        <v/>
      </c>
      <c r="L38" s="257">
        <f>IFERROR(VLOOKUP(A38,'Expenditure &amp; Revenue'!$A$5:$C$34,2,FALSE),0)</f>
        <v>0</v>
      </c>
      <c r="M38" s="257">
        <f>IFERROR(VLOOKUP(A38,'Expenditure &amp; Revenue'!$A$5:$C$34,3,FALSE),0)</f>
        <v>0</v>
      </c>
    </row>
    <row r="39" spans="1:13" x14ac:dyDescent="0.2">
      <c r="A39" s="107"/>
      <c r="B39" s="108"/>
      <c r="C39" s="133"/>
      <c r="D39" s="134"/>
      <c r="E39" s="96"/>
      <c r="F39" s="97"/>
      <c r="G39" s="135"/>
      <c r="H39" s="135"/>
      <c r="I39" s="258">
        <f t="shared" si="2"/>
        <v>0</v>
      </c>
      <c r="J39" s="310" t="str">
        <f t="shared" si="3"/>
        <v/>
      </c>
      <c r="L39" s="257">
        <f>IFERROR(VLOOKUP(A39,'Expenditure &amp; Revenue'!$A$5:$C$34,2,FALSE),0)</f>
        <v>0</v>
      </c>
      <c r="M39" s="257">
        <f>IFERROR(VLOOKUP(A39,'Expenditure &amp; Revenue'!$A$5:$C$34,3,FALSE),0)</f>
        <v>0</v>
      </c>
    </row>
    <row r="40" spans="1:13" x14ac:dyDescent="0.2">
      <c r="A40" s="107"/>
      <c r="B40" s="108"/>
      <c r="C40" s="133"/>
      <c r="D40" s="134"/>
      <c r="E40" s="96"/>
      <c r="F40" s="97"/>
      <c r="G40" s="135"/>
      <c r="H40" s="135"/>
      <c r="I40" s="258">
        <f t="shared" si="2"/>
        <v>0</v>
      </c>
      <c r="J40" s="310" t="str">
        <f t="shared" si="3"/>
        <v/>
      </c>
      <c r="L40" s="257">
        <f>IFERROR(VLOOKUP(A40,'Expenditure &amp; Revenue'!$A$5:$C$34,2,FALSE),0)</f>
        <v>0</v>
      </c>
      <c r="M40" s="257">
        <f>IFERROR(VLOOKUP(A40,'Expenditure &amp; Revenue'!$A$5:$C$34,3,FALSE),0)</f>
        <v>0</v>
      </c>
    </row>
    <row r="41" spans="1:13" x14ac:dyDescent="0.2">
      <c r="A41" s="107"/>
      <c r="B41" s="108"/>
      <c r="C41" s="133"/>
      <c r="D41" s="134"/>
      <c r="E41" s="96"/>
      <c r="F41" s="97"/>
      <c r="G41" s="135"/>
      <c r="H41" s="135"/>
      <c r="I41" s="258">
        <f t="shared" si="2"/>
        <v>0</v>
      </c>
      <c r="J41" s="310" t="str">
        <f t="shared" si="3"/>
        <v/>
      </c>
      <c r="L41" s="257">
        <f>IFERROR(VLOOKUP(A41,'Expenditure &amp; Revenue'!$A$5:$C$34,2,FALSE),0)</f>
        <v>0</v>
      </c>
      <c r="M41" s="257">
        <f>IFERROR(VLOOKUP(A41,'Expenditure &amp; Revenue'!$A$5:$C$34,3,FALSE),0)</f>
        <v>0</v>
      </c>
    </row>
    <row r="42" spans="1:13" x14ac:dyDescent="0.2">
      <c r="A42" s="107"/>
      <c r="B42" s="108"/>
      <c r="C42" s="133"/>
      <c r="D42" s="134"/>
      <c r="E42" s="96"/>
      <c r="F42" s="97"/>
      <c r="G42" s="135"/>
      <c r="H42" s="135"/>
      <c r="I42" s="258">
        <f t="shared" si="2"/>
        <v>0</v>
      </c>
      <c r="J42" s="310" t="str">
        <f t="shared" si="3"/>
        <v/>
      </c>
      <c r="L42" s="257">
        <f>IFERROR(VLOOKUP(A42,'Expenditure &amp; Revenue'!$A$5:$C$34,2,FALSE),0)</f>
        <v>0</v>
      </c>
      <c r="M42" s="257">
        <f>IFERROR(VLOOKUP(A42,'Expenditure &amp; Revenue'!$A$5:$C$34,3,FALSE),0)</f>
        <v>0</v>
      </c>
    </row>
    <row r="43" spans="1:13" x14ac:dyDescent="0.2">
      <c r="A43" s="107"/>
      <c r="B43" s="108"/>
      <c r="C43" s="133"/>
      <c r="D43" s="134"/>
      <c r="E43" s="96"/>
      <c r="F43" s="97"/>
      <c r="G43" s="135"/>
      <c r="H43" s="135"/>
      <c r="I43" s="258">
        <f t="shared" si="2"/>
        <v>0</v>
      </c>
      <c r="J43" s="310" t="str">
        <f t="shared" si="3"/>
        <v/>
      </c>
      <c r="L43" s="257">
        <f>IFERROR(VLOOKUP(A43,'Expenditure &amp; Revenue'!$A$5:$C$34,2,FALSE),0)</f>
        <v>0</v>
      </c>
      <c r="M43" s="257">
        <f>IFERROR(VLOOKUP(A43,'Expenditure &amp; Revenue'!$A$5:$C$34,3,FALSE),0)</f>
        <v>0</v>
      </c>
    </row>
    <row r="44" spans="1:13" x14ac:dyDescent="0.2">
      <c r="A44" s="107"/>
      <c r="B44" s="108"/>
      <c r="C44" s="133"/>
      <c r="D44" s="134"/>
      <c r="E44" s="96"/>
      <c r="F44" s="97"/>
      <c r="G44" s="135"/>
      <c r="H44" s="135"/>
      <c r="I44" s="258">
        <f t="shared" si="2"/>
        <v>0</v>
      </c>
      <c r="J44" s="310" t="str">
        <f t="shared" si="3"/>
        <v/>
      </c>
      <c r="L44" s="257">
        <f>IFERROR(VLOOKUP(A44,'Expenditure &amp; Revenue'!$A$5:$C$34,2,FALSE),0)</f>
        <v>0</v>
      </c>
      <c r="M44" s="257">
        <f>IFERROR(VLOOKUP(A44,'Expenditure &amp; Revenue'!$A$5:$C$34,3,FALSE),0)</f>
        <v>0</v>
      </c>
    </row>
    <row r="45" spans="1:13" x14ac:dyDescent="0.2">
      <c r="A45" s="107"/>
      <c r="B45" s="108"/>
      <c r="C45" s="133"/>
      <c r="D45" s="134"/>
      <c r="E45" s="96"/>
      <c r="F45" s="97"/>
      <c r="G45" s="135"/>
      <c r="H45" s="135"/>
      <c r="I45" s="258">
        <f t="shared" si="2"/>
        <v>0</v>
      </c>
      <c r="J45" s="310" t="str">
        <f t="shared" si="3"/>
        <v/>
      </c>
      <c r="L45" s="257">
        <f>IFERROR(VLOOKUP(A45,'Expenditure &amp; Revenue'!$A$5:$C$34,2,FALSE),0)</f>
        <v>0</v>
      </c>
      <c r="M45" s="257">
        <f>IFERROR(VLOOKUP(A45,'Expenditure &amp; Revenue'!$A$5:$C$34,3,FALSE),0)</f>
        <v>0</v>
      </c>
    </row>
    <row r="46" spans="1:13" x14ac:dyDescent="0.2">
      <c r="A46" s="107"/>
      <c r="B46" s="108"/>
      <c r="C46" s="133"/>
      <c r="D46" s="134"/>
      <c r="E46" s="96"/>
      <c r="F46" s="97"/>
      <c r="G46" s="135"/>
      <c r="H46" s="135"/>
      <c r="I46" s="258">
        <f t="shared" si="2"/>
        <v>0</v>
      </c>
      <c r="J46" s="310" t="str">
        <f t="shared" si="3"/>
        <v/>
      </c>
      <c r="L46" s="257">
        <f>IFERROR(VLOOKUP(A46,'Expenditure &amp; Revenue'!$A$5:$C$34,2,FALSE),0)</f>
        <v>0</v>
      </c>
      <c r="M46" s="257">
        <f>IFERROR(VLOOKUP(A46,'Expenditure &amp; Revenue'!$A$5:$C$34,3,FALSE),0)</f>
        <v>0</v>
      </c>
    </row>
    <row r="47" spans="1:13" x14ac:dyDescent="0.2">
      <c r="A47" s="107"/>
      <c r="B47" s="108"/>
      <c r="C47" s="133"/>
      <c r="D47" s="134"/>
      <c r="E47" s="96"/>
      <c r="F47" s="97"/>
      <c r="G47" s="135"/>
      <c r="H47" s="135"/>
      <c r="I47" s="258">
        <f t="shared" si="2"/>
        <v>0</v>
      </c>
      <c r="J47" s="310" t="str">
        <f t="shared" si="3"/>
        <v/>
      </c>
      <c r="L47" s="257">
        <f>IFERROR(VLOOKUP(A47,'Expenditure &amp; Revenue'!$A$5:$C$34,2,FALSE),0)</f>
        <v>0</v>
      </c>
      <c r="M47" s="257">
        <f>IFERROR(VLOOKUP(A47,'Expenditure &amp; Revenue'!$A$5:$C$34,3,FALSE),0)</f>
        <v>0</v>
      </c>
    </row>
    <row r="48" spans="1:13" x14ac:dyDescent="0.2">
      <c r="A48" s="107"/>
      <c r="B48" s="108"/>
      <c r="C48" s="133"/>
      <c r="D48" s="134"/>
      <c r="E48" s="96"/>
      <c r="F48" s="97"/>
      <c r="G48" s="135"/>
      <c r="H48" s="135"/>
      <c r="I48" s="258">
        <f t="shared" si="2"/>
        <v>0</v>
      </c>
      <c r="J48" s="310" t="str">
        <f t="shared" si="3"/>
        <v/>
      </c>
      <c r="L48" s="257">
        <f>IFERROR(VLOOKUP(A48,'Expenditure &amp; Revenue'!$A$5:$C$34,2,FALSE),0)</f>
        <v>0</v>
      </c>
      <c r="M48" s="257">
        <f>IFERROR(VLOOKUP(A48,'Expenditure &amp; Revenue'!$A$5:$C$34,3,FALSE),0)</f>
        <v>0</v>
      </c>
    </row>
    <row r="49" spans="1:13" x14ac:dyDescent="0.2">
      <c r="A49" s="107"/>
      <c r="B49" s="108"/>
      <c r="C49" s="133"/>
      <c r="D49" s="134"/>
      <c r="E49" s="96"/>
      <c r="F49" s="97"/>
      <c r="G49" s="135"/>
      <c r="H49" s="135"/>
      <c r="I49" s="258">
        <f t="shared" si="2"/>
        <v>0</v>
      </c>
      <c r="J49" s="310" t="str">
        <f t="shared" si="3"/>
        <v/>
      </c>
      <c r="L49" s="257">
        <f>IFERROR(VLOOKUP(A49,'Expenditure &amp; Revenue'!$A$5:$C$34,2,FALSE),0)</f>
        <v>0</v>
      </c>
      <c r="M49" s="257">
        <f>IFERROR(VLOOKUP(A49,'Expenditure &amp; Revenue'!$A$5:$C$34,3,FALSE),0)</f>
        <v>0</v>
      </c>
    </row>
    <row r="50" spans="1:13" x14ac:dyDescent="0.2">
      <c r="A50" s="107"/>
      <c r="B50" s="108"/>
      <c r="C50" s="133"/>
      <c r="D50" s="134"/>
      <c r="E50" s="96"/>
      <c r="F50" s="97"/>
      <c r="G50" s="135"/>
      <c r="H50" s="135"/>
      <c r="I50" s="258">
        <f t="shared" si="2"/>
        <v>0</v>
      </c>
      <c r="J50" s="310" t="str">
        <f t="shared" si="3"/>
        <v/>
      </c>
      <c r="L50" s="257">
        <f>IFERROR(VLOOKUP(A50,'Expenditure &amp; Revenue'!$A$5:$C$34,2,FALSE),0)</f>
        <v>0</v>
      </c>
      <c r="M50" s="257">
        <f>IFERROR(VLOOKUP(A50,'Expenditure &amp; Revenue'!$A$5:$C$34,3,FALSE),0)</f>
        <v>0</v>
      </c>
    </row>
    <row r="51" spans="1:13" x14ac:dyDescent="0.2">
      <c r="A51" s="107"/>
      <c r="B51" s="108"/>
      <c r="C51" s="133"/>
      <c r="D51" s="134"/>
      <c r="E51" s="96"/>
      <c r="F51" s="97"/>
      <c r="G51" s="135"/>
      <c r="H51" s="135"/>
      <c r="I51" s="258">
        <f t="shared" si="2"/>
        <v>0</v>
      </c>
      <c r="J51" s="310" t="str">
        <f t="shared" si="3"/>
        <v/>
      </c>
      <c r="L51" s="257">
        <f>IFERROR(VLOOKUP(A51,'Expenditure &amp; Revenue'!$A$5:$C$34,2,FALSE),0)</f>
        <v>0</v>
      </c>
      <c r="M51" s="257">
        <f>IFERROR(VLOOKUP(A51,'Expenditure &amp; Revenue'!$A$5:$C$34,3,FALSE),0)</f>
        <v>0</v>
      </c>
    </row>
    <row r="52" spans="1:13" ht="13.5" thickBot="1" x14ac:dyDescent="0.25">
      <c r="A52" s="136"/>
      <c r="B52" s="156"/>
      <c r="C52" s="138"/>
      <c r="D52" s="139"/>
      <c r="E52" s="140"/>
      <c r="F52" s="141"/>
      <c r="G52" s="142"/>
      <c r="H52" s="142"/>
      <c r="I52" s="259">
        <f t="shared" si="2"/>
        <v>0</v>
      </c>
      <c r="J52" s="310" t="str">
        <f t="shared" si="3"/>
        <v/>
      </c>
      <c r="L52" s="257">
        <f>IFERROR(VLOOKUP(A52,'Expenditure &amp; Revenue'!$A$5:$C$34,2,FALSE),0)</f>
        <v>0</v>
      </c>
      <c r="M52" s="257">
        <f>IFERROR(VLOOKUP(A52,'Expenditure &amp; Revenue'!$A$5:$C$34,3,FALSE),0)</f>
        <v>0</v>
      </c>
    </row>
    <row r="53" spans="1:13" s="16" customFormat="1" ht="24.95" customHeight="1" thickTop="1" thickBot="1" x14ac:dyDescent="0.25">
      <c r="A53" s="658" t="s">
        <v>36</v>
      </c>
      <c r="B53" s="659"/>
      <c r="C53" s="659"/>
      <c r="D53" s="659"/>
      <c r="E53" s="659"/>
      <c r="F53" s="659"/>
      <c r="G53" s="659"/>
      <c r="H53" s="660"/>
      <c r="I53" s="260">
        <f>SUM(I3:I52)</f>
        <v>0</v>
      </c>
      <c r="L53" s="261"/>
      <c r="M53" s="261"/>
    </row>
    <row r="54" spans="1:13" s="310" customFormat="1" ht="13.5" thickTop="1" x14ac:dyDescent="0.2">
      <c r="D54" s="44"/>
      <c r="L54" s="9"/>
      <c r="M54" s="9"/>
    </row>
  </sheetData>
  <sheetProtection password="8100" sheet="1"/>
  <mergeCells count="5">
    <mergeCell ref="B1:B2"/>
    <mergeCell ref="C1:C2"/>
    <mergeCell ref="A1:A2"/>
    <mergeCell ref="A53:H53"/>
    <mergeCell ref="L1:M1"/>
  </mergeCells>
  <phoneticPr fontId="8" type="noConversion"/>
  <conditionalFormatting sqref="J3:J52">
    <cfRule type="containsText" dxfId="3" priority="1" operator="containsText" text="Please fill all the fields in the row">
      <formula>NOT(ISERROR(SEARCH("Please fill all the fields in the row",J3)))</formula>
    </cfRule>
  </conditionalFormatting>
  <dataValidations count="4">
    <dataValidation type="decimal" allowBlank="1" showInputMessage="1" showErrorMessage="1" sqref="G3:H52" xr:uid="{00000000-0002-0000-0500-000000000000}">
      <formula1>0</formula1>
      <formula2>1</formula2>
    </dataValidation>
    <dataValidation type="whole" operator="greaterThanOrEqual" allowBlank="1" showInputMessage="1" showErrorMessage="1" sqref="E3:E52" xr:uid="{00000000-0002-0000-0500-000001000000}">
      <formula1>0</formula1>
    </dataValidation>
    <dataValidation type="list" allowBlank="1" showInputMessage="1" showErrorMessage="1" sqref="A3:A52" xr:uid="{00000000-0002-0000-0500-000002000000}">
      <formula1>Partners</formula1>
    </dataValidation>
    <dataValidation type="custom" allowBlank="1" showInputMessage="1" showErrorMessage="1" error="No more than two decimals." sqref="F3:F52" xr:uid="{00000000-0002-0000-0500-000003000000}">
      <formula1>EXACT(F3,TRUNC(F3,2))</formula1>
    </dataValidation>
  </dataValidations>
  <printOptions horizontalCentered="1"/>
  <pageMargins left="0.59055118110236227" right="0.59055118110236227" top="0.78740157480314965" bottom="0.78740157480314965" header="0.31496062992125984" footer="0.31496062992125984"/>
  <pageSetup paperSize="9" scale="66" orientation="landscape" r:id="rId1"/>
  <headerFooter alignWithMargins="0">
    <oddHeader>&amp;A</oddHeader>
    <oddFooter>&amp;L&amp;F&amp;CPage &amp;P of &amp;N&amp;R&amp;D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J53"/>
  <sheetViews>
    <sheetView topLeftCell="A10" zoomScale="90" zoomScaleNormal="90" workbookViewId="0"/>
  </sheetViews>
  <sheetFormatPr defaultColWidth="0" defaultRowHeight="12.75" zeroHeight="1" x14ac:dyDescent="0.2"/>
  <cols>
    <col min="1" max="1" width="17.140625" style="276" customWidth="1"/>
    <col min="2" max="2" width="22.7109375" style="276" customWidth="1"/>
    <col min="3" max="3" width="77.5703125" style="276" customWidth="1"/>
    <col min="4" max="4" width="17.28515625" style="276" customWidth="1"/>
    <col min="5" max="5" width="19.85546875" style="276" customWidth="1"/>
    <col min="6" max="6" width="2.5703125" style="9" customWidth="1"/>
    <col min="7" max="8" width="19.85546875" style="276" hidden="1" customWidth="1"/>
    <col min="9" max="9" width="12.42578125" style="9" hidden="1" customWidth="1"/>
    <col min="10" max="10" width="13.7109375" style="9" hidden="1" customWidth="1"/>
    <col min="11" max="16384" width="19.85546875" style="276" hidden="1"/>
  </cols>
  <sheetData>
    <row r="1" spans="1:10" s="268" customFormat="1" ht="42.6" customHeight="1" thickTop="1" thickBot="1" x14ac:dyDescent="0.25">
      <c r="A1" s="262" t="s">
        <v>125</v>
      </c>
      <c r="B1" s="263" t="s">
        <v>7</v>
      </c>
      <c r="C1" s="264" t="s">
        <v>8</v>
      </c>
      <c r="D1" s="265" t="s">
        <v>21</v>
      </c>
      <c r="E1" s="265" t="s">
        <v>35</v>
      </c>
      <c r="F1" s="428"/>
      <c r="G1" s="267"/>
      <c r="H1" s="266"/>
      <c r="I1" s="649" t="s">
        <v>132</v>
      </c>
      <c r="J1" s="661"/>
    </row>
    <row r="2" spans="1:10" s="239" customFormat="1" x14ac:dyDescent="0.2">
      <c r="A2" s="129"/>
      <c r="B2" s="91"/>
      <c r="C2" s="143"/>
      <c r="D2" s="144"/>
      <c r="E2" s="269">
        <f t="shared" ref="E2:E33" si="0">IF(OR(ISBLANK(A2),I2=0,J2=0,ISBLANK(B2),ISBLANK(C2)),0,ROUND(D2,2))</f>
        <v>0</v>
      </c>
      <c r="F2" s="429"/>
      <c r="G2" s="270">
        <f>IF(AND(C2="",E2&lt;&gt;0),0,E2)</f>
        <v>0</v>
      </c>
      <c r="H2" s="271" t="str">
        <f>IF(AND(C2="",E2=0),"",IF(AND(C2&lt;&gt;"",E2&lt;&gt;0),"","Please define a description"))</f>
        <v/>
      </c>
      <c r="I2" s="257">
        <f>IFERROR(VLOOKUP(A2,'Expenditure &amp; Revenue'!$A$5:$C$34,2,FALSE),0)</f>
        <v>0</v>
      </c>
      <c r="J2" s="241">
        <f>IFERROR(VLOOKUP(A2,'Expenditure &amp; Revenue'!$A$5:$C$34,3,FALSE),0)</f>
        <v>0</v>
      </c>
    </row>
    <row r="3" spans="1:10" s="239" customFormat="1" x14ac:dyDescent="0.2">
      <c r="A3" s="107"/>
      <c r="B3" s="95"/>
      <c r="C3" s="145"/>
      <c r="D3" s="146"/>
      <c r="E3" s="272">
        <f t="shared" si="0"/>
        <v>0</v>
      </c>
      <c r="F3" s="429"/>
      <c r="G3" s="270">
        <f t="shared" ref="G3:G52" si="1">IF(AND(C3="",E3&lt;&gt;0),0,E3)</f>
        <v>0</v>
      </c>
      <c r="H3" s="271" t="str">
        <f t="shared" ref="H3:H52" si="2">IF(AND(C3="",E3=0),"",IF(AND(C3&lt;&gt;"",E3&lt;&gt;0),"","Please define a description"))</f>
        <v/>
      </c>
      <c r="I3" s="257">
        <f>IFERROR(VLOOKUP(A3,'Expenditure &amp; Revenue'!$A$5:$C$34,2,FALSE),0)</f>
        <v>0</v>
      </c>
      <c r="J3" s="241">
        <f>IFERROR(VLOOKUP(A3,'Expenditure &amp; Revenue'!$A$5:$C$34,3,FALSE),0)</f>
        <v>0</v>
      </c>
    </row>
    <row r="4" spans="1:10" s="239" customFormat="1" x14ac:dyDescent="0.2">
      <c r="A4" s="107"/>
      <c r="B4" s="95"/>
      <c r="C4" s="145"/>
      <c r="D4" s="146"/>
      <c r="E4" s="272">
        <f t="shared" si="0"/>
        <v>0</v>
      </c>
      <c r="F4" s="429"/>
      <c r="G4" s="270">
        <f t="shared" si="1"/>
        <v>0</v>
      </c>
      <c r="H4" s="271" t="str">
        <f t="shared" si="2"/>
        <v/>
      </c>
      <c r="I4" s="257">
        <f>IFERROR(VLOOKUP(A4,'Expenditure &amp; Revenue'!$A$5:$C$34,2,FALSE),0)</f>
        <v>0</v>
      </c>
      <c r="J4" s="241">
        <f>IFERROR(VLOOKUP(A4,'Expenditure &amp; Revenue'!$A$5:$C$34,3,FALSE),0)</f>
        <v>0</v>
      </c>
    </row>
    <row r="5" spans="1:10" s="239" customFormat="1" x14ac:dyDescent="0.2">
      <c r="A5" s="107"/>
      <c r="B5" s="95"/>
      <c r="C5" s="145"/>
      <c r="D5" s="146"/>
      <c r="E5" s="272">
        <f t="shared" si="0"/>
        <v>0</v>
      </c>
      <c r="F5" s="429"/>
      <c r="G5" s="270">
        <f t="shared" si="1"/>
        <v>0</v>
      </c>
      <c r="H5" s="271" t="str">
        <f t="shared" si="2"/>
        <v/>
      </c>
      <c r="I5" s="257">
        <f>IFERROR(VLOOKUP(A5,'Expenditure &amp; Revenue'!$A$5:$C$34,2,FALSE),0)</f>
        <v>0</v>
      </c>
      <c r="J5" s="241">
        <f>IFERROR(VLOOKUP(A5,'Expenditure &amp; Revenue'!$A$5:$C$34,3,FALSE),0)</f>
        <v>0</v>
      </c>
    </row>
    <row r="6" spans="1:10" s="239" customFormat="1" x14ac:dyDescent="0.2">
      <c r="A6" s="107"/>
      <c r="B6" s="95"/>
      <c r="C6" s="145"/>
      <c r="D6" s="146"/>
      <c r="E6" s="272">
        <f t="shared" si="0"/>
        <v>0</v>
      </c>
      <c r="F6" s="429"/>
      <c r="G6" s="270">
        <f t="shared" si="1"/>
        <v>0</v>
      </c>
      <c r="H6" s="271" t="str">
        <f t="shared" si="2"/>
        <v/>
      </c>
      <c r="I6" s="257">
        <f>IFERROR(VLOOKUP(A6,'Expenditure &amp; Revenue'!$A$5:$C$34,2,FALSE),0)</f>
        <v>0</v>
      </c>
      <c r="J6" s="241">
        <f>IFERROR(VLOOKUP(A6,'Expenditure &amp; Revenue'!$A$5:$C$34,3,FALSE),0)</f>
        <v>0</v>
      </c>
    </row>
    <row r="7" spans="1:10" s="239" customFormat="1" x14ac:dyDescent="0.2">
      <c r="A7" s="107"/>
      <c r="B7" s="95"/>
      <c r="C7" s="145"/>
      <c r="D7" s="146"/>
      <c r="E7" s="272">
        <f t="shared" si="0"/>
        <v>0</v>
      </c>
      <c r="F7" s="429"/>
      <c r="G7" s="270">
        <f t="shared" si="1"/>
        <v>0</v>
      </c>
      <c r="H7" s="271" t="str">
        <f t="shared" si="2"/>
        <v/>
      </c>
      <c r="I7" s="257">
        <f>IFERROR(VLOOKUP(A7,'Expenditure &amp; Revenue'!$A$5:$C$34,2,FALSE),0)</f>
        <v>0</v>
      </c>
      <c r="J7" s="241">
        <f>IFERROR(VLOOKUP(A7,'Expenditure &amp; Revenue'!$A$5:$C$34,3,FALSE),0)</f>
        <v>0</v>
      </c>
    </row>
    <row r="8" spans="1:10" s="239" customFormat="1" x14ac:dyDescent="0.2">
      <c r="A8" s="107"/>
      <c r="B8" s="95"/>
      <c r="C8" s="145"/>
      <c r="D8" s="146"/>
      <c r="E8" s="272">
        <f t="shared" si="0"/>
        <v>0</v>
      </c>
      <c r="F8" s="429"/>
      <c r="G8" s="270">
        <f t="shared" si="1"/>
        <v>0</v>
      </c>
      <c r="H8" s="271" t="str">
        <f t="shared" si="2"/>
        <v/>
      </c>
      <c r="I8" s="257">
        <f>IFERROR(VLOOKUP(A8,'Expenditure &amp; Revenue'!$A$5:$C$34,2,FALSE),0)</f>
        <v>0</v>
      </c>
      <c r="J8" s="241">
        <f>IFERROR(VLOOKUP(A8,'Expenditure &amp; Revenue'!$A$5:$C$34,3,FALSE),0)</f>
        <v>0</v>
      </c>
    </row>
    <row r="9" spans="1:10" s="239" customFormat="1" x14ac:dyDescent="0.2">
      <c r="A9" s="107"/>
      <c r="B9" s="95"/>
      <c r="C9" s="145"/>
      <c r="D9" s="146"/>
      <c r="E9" s="272">
        <f t="shared" si="0"/>
        <v>0</v>
      </c>
      <c r="F9" s="429"/>
      <c r="G9" s="270">
        <f t="shared" si="1"/>
        <v>0</v>
      </c>
      <c r="H9" s="271" t="str">
        <f t="shared" si="2"/>
        <v/>
      </c>
      <c r="I9" s="257">
        <f>IFERROR(VLOOKUP(A9,'Expenditure &amp; Revenue'!$A$5:$C$34,2,FALSE),0)</f>
        <v>0</v>
      </c>
      <c r="J9" s="241">
        <f>IFERROR(VLOOKUP(A9,'Expenditure &amp; Revenue'!$A$5:$C$34,3,FALSE),0)</f>
        <v>0</v>
      </c>
    </row>
    <row r="10" spans="1:10" s="239" customFormat="1" x14ac:dyDescent="0.2">
      <c r="A10" s="107"/>
      <c r="B10" s="95"/>
      <c r="C10" s="145"/>
      <c r="D10" s="146"/>
      <c r="E10" s="272">
        <f t="shared" si="0"/>
        <v>0</v>
      </c>
      <c r="F10" s="429"/>
      <c r="G10" s="270">
        <f t="shared" si="1"/>
        <v>0</v>
      </c>
      <c r="H10" s="271" t="str">
        <f t="shared" si="2"/>
        <v/>
      </c>
      <c r="I10" s="257">
        <f>IFERROR(VLOOKUP(A10,'Expenditure &amp; Revenue'!$A$5:$C$34,2,FALSE),0)</f>
        <v>0</v>
      </c>
      <c r="J10" s="241">
        <f>IFERROR(VLOOKUP(A10,'Expenditure &amp; Revenue'!$A$5:$C$34,3,FALSE),0)</f>
        <v>0</v>
      </c>
    </row>
    <row r="11" spans="1:10" s="239" customFormat="1" x14ac:dyDescent="0.2">
      <c r="A11" s="107"/>
      <c r="B11" s="95"/>
      <c r="C11" s="145"/>
      <c r="D11" s="146"/>
      <c r="E11" s="272">
        <f t="shared" si="0"/>
        <v>0</v>
      </c>
      <c r="F11" s="429"/>
      <c r="G11" s="270">
        <f t="shared" si="1"/>
        <v>0</v>
      </c>
      <c r="H11" s="271" t="str">
        <f t="shared" si="2"/>
        <v/>
      </c>
      <c r="I11" s="257">
        <f>IFERROR(VLOOKUP(A11,'Expenditure &amp; Revenue'!$A$5:$C$34,2,FALSE),0)</f>
        <v>0</v>
      </c>
      <c r="J11" s="241">
        <f>IFERROR(VLOOKUP(A11,'Expenditure &amp; Revenue'!$A$5:$C$34,3,FALSE),0)</f>
        <v>0</v>
      </c>
    </row>
    <row r="12" spans="1:10" s="239" customFormat="1" x14ac:dyDescent="0.2">
      <c r="A12" s="107"/>
      <c r="B12" s="95"/>
      <c r="C12" s="145"/>
      <c r="D12" s="146"/>
      <c r="E12" s="272">
        <f t="shared" si="0"/>
        <v>0</v>
      </c>
      <c r="F12" s="429"/>
      <c r="G12" s="270">
        <f t="shared" si="1"/>
        <v>0</v>
      </c>
      <c r="H12" s="271" t="str">
        <f t="shared" si="2"/>
        <v/>
      </c>
      <c r="I12" s="257">
        <f>IFERROR(VLOOKUP(A12,'Expenditure &amp; Revenue'!$A$5:$C$34,2,FALSE),0)</f>
        <v>0</v>
      </c>
      <c r="J12" s="241">
        <f>IFERROR(VLOOKUP(A12,'Expenditure &amp; Revenue'!$A$5:$C$34,3,FALSE),0)</f>
        <v>0</v>
      </c>
    </row>
    <row r="13" spans="1:10" s="239" customFormat="1" x14ac:dyDescent="0.2">
      <c r="A13" s="107"/>
      <c r="B13" s="95"/>
      <c r="C13" s="145"/>
      <c r="D13" s="146"/>
      <c r="E13" s="272">
        <f t="shared" si="0"/>
        <v>0</v>
      </c>
      <c r="F13" s="429"/>
      <c r="G13" s="270">
        <f t="shared" si="1"/>
        <v>0</v>
      </c>
      <c r="H13" s="271" t="str">
        <f t="shared" si="2"/>
        <v/>
      </c>
      <c r="I13" s="257">
        <f>IFERROR(VLOOKUP(A13,'Expenditure &amp; Revenue'!$A$5:$C$34,2,FALSE),0)</f>
        <v>0</v>
      </c>
      <c r="J13" s="241">
        <f>IFERROR(VLOOKUP(A13,'Expenditure &amp; Revenue'!$A$5:$C$34,3,FALSE),0)</f>
        <v>0</v>
      </c>
    </row>
    <row r="14" spans="1:10" s="239" customFormat="1" x14ac:dyDescent="0.2">
      <c r="A14" s="107"/>
      <c r="B14" s="95"/>
      <c r="C14" s="145"/>
      <c r="D14" s="146"/>
      <c r="E14" s="272">
        <f t="shared" si="0"/>
        <v>0</v>
      </c>
      <c r="F14" s="429"/>
      <c r="G14" s="270">
        <f t="shared" si="1"/>
        <v>0</v>
      </c>
      <c r="H14" s="271" t="str">
        <f t="shared" si="2"/>
        <v/>
      </c>
      <c r="I14" s="257">
        <f>IFERROR(VLOOKUP(A14,'Expenditure &amp; Revenue'!$A$5:$C$34,2,FALSE),0)</f>
        <v>0</v>
      </c>
      <c r="J14" s="241">
        <f>IFERROR(VLOOKUP(A14,'Expenditure &amp; Revenue'!$A$5:$C$34,3,FALSE),0)</f>
        <v>0</v>
      </c>
    </row>
    <row r="15" spans="1:10" s="239" customFormat="1" x14ac:dyDescent="0.2">
      <c r="A15" s="107"/>
      <c r="B15" s="95"/>
      <c r="C15" s="145"/>
      <c r="D15" s="146"/>
      <c r="E15" s="272">
        <f t="shared" si="0"/>
        <v>0</v>
      </c>
      <c r="F15" s="429"/>
      <c r="G15" s="270">
        <f t="shared" si="1"/>
        <v>0</v>
      </c>
      <c r="H15" s="271" t="str">
        <f t="shared" si="2"/>
        <v/>
      </c>
      <c r="I15" s="257">
        <f>IFERROR(VLOOKUP(A15,'Expenditure &amp; Revenue'!$A$5:$C$34,2,FALSE),0)</f>
        <v>0</v>
      </c>
      <c r="J15" s="241">
        <f>IFERROR(VLOOKUP(A15,'Expenditure &amp; Revenue'!$A$5:$C$34,3,FALSE),0)</f>
        <v>0</v>
      </c>
    </row>
    <row r="16" spans="1:10" s="239" customFormat="1" x14ac:dyDescent="0.2">
      <c r="A16" s="107"/>
      <c r="B16" s="95"/>
      <c r="C16" s="145"/>
      <c r="D16" s="146"/>
      <c r="E16" s="272">
        <f t="shared" si="0"/>
        <v>0</v>
      </c>
      <c r="F16" s="429"/>
      <c r="G16" s="270">
        <f t="shared" si="1"/>
        <v>0</v>
      </c>
      <c r="H16" s="271" t="str">
        <f t="shared" si="2"/>
        <v/>
      </c>
      <c r="I16" s="257">
        <f>IFERROR(VLOOKUP(A16,'Expenditure &amp; Revenue'!$A$5:$C$34,2,FALSE),0)</f>
        <v>0</v>
      </c>
      <c r="J16" s="241">
        <f>IFERROR(VLOOKUP(A16,'Expenditure &amp; Revenue'!$A$5:$C$34,3,FALSE),0)</f>
        <v>0</v>
      </c>
    </row>
    <row r="17" spans="1:10" s="239" customFormat="1" x14ac:dyDescent="0.2">
      <c r="A17" s="107"/>
      <c r="B17" s="95"/>
      <c r="C17" s="145"/>
      <c r="D17" s="146"/>
      <c r="E17" s="272">
        <f t="shared" si="0"/>
        <v>0</v>
      </c>
      <c r="F17" s="429"/>
      <c r="G17" s="270">
        <f t="shared" si="1"/>
        <v>0</v>
      </c>
      <c r="H17" s="271" t="str">
        <f t="shared" si="2"/>
        <v/>
      </c>
      <c r="I17" s="257">
        <f>IFERROR(VLOOKUP(A17,'Expenditure &amp; Revenue'!$A$5:$C$34,2,FALSE),0)</f>
        <v>0</v>
      </c>
      <c r="J17" s="241">
        <f>IFERROR(VLOOKUP(A17,'Expenditure &amp; Revenue'!$A$5:$C$34,3,FALSE),0)</f>
        <v>0</v>
      </c>
    </row>
    <row r="18" spans="1:10" s="239" customFormat="1" x14ac:dyDescent="0.2">
      <c r="A18" s="107"/>
      <c r="B18" s="95"/>
      <c r="C18" s="145"/>
      <c r="D18" s="146"/>
      <c r="E18" s="272">
        <f t="shared" si="0"/>
        <v>0</v>
      </c>
      <c r="F18" s="429"/>
      <c r="G18" s="270">
        <f t="shared" si="1"/>
        <v>0</v>
      </c>
      <c r="H18" s="271" t="str">
        <f t="shared" si="2"/>
        <v/>
      </c>
      <c r="I18" s="257">
        <f>IFERROR(VLOOKUP(A18,'Expenditure &amp; Revenue'!$A$5:$C$34,2,FALSE),0)</f>
        <v>0</v>
      </c>
      <c r="J18" s="241">
        <f>IFERROR(VLOOKUP(A18,'Expenditure &amp; Revenue'!$A$5:$C$34,3,FALSE),0)</f>
        <v>0</v>
      </c>
    </row>
    <row r="19" spans="1:10" s="239" customFormat="1" x14ac:dyDescent="0.2">
      <c r="A19" s="107"/>
      <c r="B19" s="95"/>
      <c r="C19" s="145"/>
      <c r="D19" s="146"/>
      <c r="E19" s="272">
        <f t="shared" si="0"/>
        <v>0</v>
      </c>
      <c r="F19" s="429"/>
      <c r="G19" s="270">
        <f t="shared" si="1"/>
        <v>0</v>
      </c>
      <c r="H19" s="271" t="str">
        <f t="shared" si="2"/>
        <v/>
      </c>
      <c r="I19" s="257">
        <f>IFERROR(VLOOKUP(A19,'Expenditure &amp; Revenue'!$A$5:$C$34,2,FALSE),0)</f>
        <v>0</v>
      </c>
      <c r="J19" s="241">
        <f>IFERROR(VLOOKUP(A19,'Expenditure &amp; Revenue'!$A$5:$C$34,3,FALSE),0)</f>
        <v>0</v>
      </c>
    </row>
    <row r="20" spans="1:10" s="239" customFormat="1" x14ac:dyDescent="0.2">
      <c r="A20" s="107"/>
      <c r="B20" s="95"/>
      <c r="C20" s="145"/>
      <c r="D20" s="146"/>
      <c r="E20" s="272">
        <f t="shared" si="0"/>
        <v>0</v>
      </c>
      <c r="F20" s="429"/>
      <c r="G20" s="270">
        <f t="shared" si="1"/>
        <v>0</v>
      </c>
      <c r="H20" s="271" t="str">
        <f t="shared" si="2"/>
        <v/>
      </c>
      <c r="I20" s="257">
        <f>IFERROR(VLOOKUP(A20,'Expenditure &amp; Revenue'!$A$5:$C$34,2,FALSE),0)</f>
        <v>0</v>
      </c>
      <c r="J20" s="241">
        <f>IFERROR(VLOOKUP(A20,'Expenditure &amp; Revenue'!$A$5:$C$34,3,FALSE),0)</f>
        <v>0</v>
      </c>
    </row>
    <row r="21" spans="1:10" s="239" customFormat="1" x14ac:dyDescent="0.2">
      <c r="A21" s="107"/>
      <c r="B21" s="95"/>
      <c r="C21" s="145"/>
      <c r="D21" s="146"/>
      <c r="E21" s="272">
        <f t="shared" si="0"/>
        <v>0</v>
      </c>
      <c r="F21" s="429"/>
      <c r="G21" s="270">
        <f t="shared" si="1"/>
        <v>0</v>
      </c>
      <c r="H21" s="271" t="str">
        <f t="shared" si="2"/>
        <v/>
      </c>
      <c r="I21" s="257">
        <f>IFERROR(VLOOKUP(A21,'Expenditure &amp; Revenue'!$A$5:$C$34,2,FALSE),0)</f>
        <v>0</v>
      </c>
      <c r="J21" s="241">
        <f>IFERROR(VLOOKUP(A21,'Expenditure &amp; Revenue'!$A$5:$C$34,3,FALSE),0)</f>
        <v>0</v>
      </c>
    </row>
    <row r="22" spans="1:10" s="239" customFormat="1" x14ac:dyDescent="0.2">
      <c r="A22" s="107"/>
      <c r="B22" s="95"/>
      <c r="C22" s="145"/>
      <c r="D22" s="146"/>
      <c r="E22" s="272">
        <f t="shared" si="0"/>
        <v>0</v>
      </c>
      <c r="F22" s="429"/>
      <c r="G22" s="270">
        <f t="shared" si="1"/>
        <v>0</v>
      </c>
      <c r="H22" s="271" t="str">
        <f t="shared" si="2"/>
        <v/>
      </c>
      <c r="I22" s="257">
        <f>IFERROR(VLOOKUP(A22,'Expenditure &amp; Revenue'!$A$5:$C$34,2,FALSE),0)</f>
        <v>0</v>
      </c>
      <c r="J22" s="241">
        <f>IFERROR(VLOOKUP(A22,'Expenditure &amp; Revenue'!$A$5:$C$34,3,FALSE),0)</f>
        <v>0</v>
      </c>
    </row>
    <row r="23" spans="1:10" s="239" customFormat="1" x14ac:dyDescent="0.2">
      <c r="A23" s="107"/>
      <c r="B23" s="95"/>
      <c r="C23" s="145"/>
      <c r="D23" s="146"/>
      <c r="E23" s="272">
        <f t="shared" si="0"/>
        <v>0</v>
      </c>
      <c r="F23" s="429"/>
      <c r="G23" s="270">
        <f t="shared" si="1"/>
        <v>0</v>
      </c>
      <c r="H23" s="271" t="str">
        <f t="shared" si="2"/>
        <v/>
      </c>
      <c r="I23" s="257">
        <f>IFERROR(VLOOKUP(A23,'Expenditure &amp; Revenue'!$A$5:$C$34,2,FALSE),0)</f>
        <v>0</v>
      </c>
      <c r="J23" s="241">
        <f>IFERROR(VLOOKUP(A23,'Expenditure &amp; Revenue'!$A$5:$C$34,3,FALSE),0)</f>
        <v>0</v>
      </c>
    </row>
    <row r="24" spans="1:10" s="239" customFormat="1" x14ac:dyDescent="0.2">
      <c r="A24" s="107"/>
      <c r="B24" s="95"/>
      <c r="C24" s="145"/>
      <c r="D24" s="146"/>
      <c r="E24" s="272">
        <f t="shared" si="0"/>
        <v>0</v>
      </c>
      <c r="F24" s="429"/>
      <c r="G24" s="270">
        <f t="shared" si="1"/>
        <v>0</v>
      </c>
      <c r="H24" s="271" t="str">
        <f t="shared" si="2"/>
        <v/>
      </c>
      <c r="I24" s="257">
        <f>IFERROR(VLOOKUP(A24,'Expenditure &amp; Revenue'!$A$5:$C$34,2,FALSE),0)</f>
        <v>0</v>
      </c>
      <c r="J24" s="241">
        <f>IFERROR(VLOOKUP(A24,'Expenditure &amp; Revenue'!$A$5:$C$34,3,FALSE),0)</f>
        <v>0</v>
      </c>
    </row>
    <row r="25" spans="1:10" s="239" customFormat="1" x14ac:dyDescent="0.2">
      <c r="A25" s="107"/>
      <c r="B25" s="95"/>
      <c r="C25" s="145"/>
      <c r="D25" s="146"/>
      <c r="E25" s="272">
        <f t="shared" si="0"/>
        <v>0</v>
      </c>
      <c r="F25" s="429"/>
      <c r="G25" s="270">
        <f t="shared" si="1"/>
        <v>0</v>
      </c>
      <c r="H25" s="271" t="str">
        <f t="shared" si="2"/>
        <v/>
      </c>
      <c r="I25" s="257">
        <f>IFERROR(VLOOKUP(A25,'Expenditure &amp; Revenue'!$A$5:$C$34,2,FALSE),0)</f>
        <v>0</v>
      </c>
      <c r="J25" s="241">
        <f>IFERROR(VLOOKUP(A25,'Expenditure &amp; Revenue'!$A$5:$C$34,3,FALSE),0)</f>
        <v>0</v>
      </c>
    </row>
    <row r="26" spans="1:10" s="239" customFormat="1" x14ac:dyDescent="0.2">
      <c r="A26" s="107"/>
      <c r="B26" s="95"/>
      <c r="C26" s="145"/>
      <c r="D26" s="146"/>
      <c r="E26" s="272">
        <f t="shared" si="0"/>
        <v>0</v>
      </c>
      <c r="F26" s="429"/>
      <c r="G26" s="270">
        <f t="shared" si="1"/>
        <v>0</v>
      </c>
      <c r="H26" s="271" t="str">
        <f t="shared" si="2"/>
        <v/>
      </c>
      <c r="I26" s="257">
        <f>IFERROR(VLOOKUP(A26,'Expenditure &amp; Revenue'!$A$5:$C$34,2,FALSE),0)</f>
        <v>0</v>
      </c>
      <c r="J26" s="241">
        <f>IFERROR(VLOOKUP(A26,'Expenditure &amp; Revenue'!$A$5:$C$34,3,FALSE),0)</f>
        <v>0</v>
      </c>
    </row>
    <row r="27" spans="1:10" s="239" customFormat="1" x14ac:dyDescent="0.2">
      <c r="A27" s="107"/>
      <c r="B27" s="95"/>
      <c r="C27" s="145"/>
      <c r="D27" s="146"/>
      <c r="E27" s="272">
        <f t="shared" si="0"/>
        <v>0</v>
      </c>
      <c r="F27" s="429"/>
      <c r="G27" s="270">
        <f t="shared" si="1"/>
        <v>0</v>
      </c>
      <c r="H27" s="271" t="str">
        <f t="shared" si="2"/>
        <v/>
      </c>
      <c r="I27" s="257">
        <f>IFERROR(VLOOKUP(A27,'Expenditure &amp; Revenue'!$A$5:$C$34,2,FALSE),0)</f>
        <v>0</v>
      </c>
      <c r="J27" s="241">
        <f>IFERROR(VLOOKUP(A27,'Expenditure &amp; Revenue'!$A$5:$C$34,3,FALSE),0)</f>
        <v>0</v>
      </c>
    </row>
    <row r="28" spans="1:10" s="239" customFormat="1" x14ac:dyDescent="0.2">
      <c r="A28" s="107"/>
      <c r="B28" s="95"/>
      <c r="C28" s="145"/>
      <c r="D28" s="146"/>
      <c r="E28" s="272">
        <f t="shared" si="0"/>
        <v>0</v>
      </c>
      <c r="F28" s="429"/>
      <c r="G28" s="270">
        <f t="shared" si="1"/>
        <v>0</v>
      </c>
      <c r="H28" s="271" t="str">
        <f t="shared" si="2"/>
        <v/>
      </c>
      <c r="I28" s="257">
        <f>IFERROR(VLOOKUP(A28,'Expenditure &amp; Revenue'!$A$5:$C$34,2,FALSE),0)</f>
        <v>0</v>
      </c>
      <c r="J28" s="241">
        <f>IFERROR(VLOOKUP(A28,'Expenditure &amp; Revenue'!$A$5:$C$34,3,FALSE),0)</f>
        <v>0</v>
      </c>
    </row>
    <row r="29" spans="1:10" s="239" customFormat="1" x14ac:dyDescent="0.2">
      <c r="A29" s="107"/>
      <c r="B29" s="95"/>
      <c r="C29" s="145"/>
      <c r="D29" s="146"/>
      <c r="E29" s="272">
        <f t="shared" si="0"/>
        <v>0</v>
      </c>
      <c r="F29" s="429"/>
      <c r="G29" s="270">
        <f t="shared" si="1"/>
        <v>0</v>
      </c>
      <c r="H29" s="271" t="str">
        <f t="shared" si="2"/>
        <v/>
      </c>
      <c r="I29" s="257">
        <f>IFERROR(VLOOKUP(A29,'Expenditure &amp; Revenue'!$A$5:$C$34,2,FALSE),0)</f>
        <v>0</v>
      </c>
      <c r="J29" s="241">
        <f>IFERROR(VLOOKUP(A29,'Expenditure &amp; Revenue'!$A$5:$C$34,3,FALSE),0)</f>
        <v>0</v>
      </c>
    </row>
    <row r="30" spans="1:10" s="239" customFormat="1" x14ac:dyDescent="0.2">
      <c r="A30" s="107"/>
      <c r="B30" s="95"/>
      <c r="C30" s="145"/>
      <c r="D30" s="146"/>
      <c r="E30" s="272">
        <f t="shared" si="0"/>
        <v>0</v>
      </c>
      <c r="F30" s="429"/>
      <c r="G30" s="270">
        <f t="shared" si="1"/>
        <v>0</v>
      </c>
      <c r="H30" s="271" t="str">
        <f t="shared" si="2"/>
        <v/>
      </c>
      <c r="I30" s="257">
        <f>IFERROR(VLOOKUP(A30,'Expenditure &amp; Revenue'!$A$5:$C$34,2,FALSE),0)</f>
        <v>0</v>
      </c>
      <c r="J30" s="241">
        <f>IFERROR(VLOOKUP(A30,'Expenditure &amp; Revenue'!$A$5:$C$34,3,FALSE),0)</f>
        <v>0</v>
      </c>
    </row>
    <row r="31" spans="1:10" s="239" customFormat="1" x14ac:dyDescent="0.2">
      <c r="A31" s="107"/>
      <c r="B31" s="95"/>
      <c r="C31" s="145"/>
      <c r="D31" s="146"/>
      <c r="E31" s="272">
        <f t="shared" si="0"/>
        <v>0</v>
      </c>
      <c r="F31" s="429"/>
      <c r="G31" s="270">
        <f t="shared" si="1"/>
        <v>0</v>
      </c>
      <c r="H31" s="271" t="str">
        <f t="shared" si="2"/>
        <v/>
      </c>
      <c r="I31" s="257">
        <f>IFERROR(VLOOKUP(A31,'Expenditure &amp; Revenue'!$A$5:$C$34,2,FALSE),0)</f>
        <v>0</v>
      </c>
      <c r="J31" s="241">
        <f>IFERROR(VLOOKUP(A31,'Expenditure &amp; Revenue'!$A$5:$C$34,3,FALSE),0)</f>
        <v>0</v>
      </c>
    </row>
    <row r="32" spans="1:10" s="239" customFormat="1" x14ac:dyDescent="0.2">
      <c r="A32" s="107"/>
      <c r="B32" s="95"/>
      <c r="C32" s="145"/>
      <c r="D32" s="146"/>
      <c r="E32" s="272">
        <f t="shared" si="0"/>
        <v>0</v>
      </c>
      <c r="F32" s="429"/>
      <c r="G32" s="270">
        <f t="shared" si="1"/>
        <v>0</v>
      </c>
      <c r="H32" s="271" t="str">
        <f t="shared" si="2"/>
        <v/>
      </c>
      <c r="I32" s="257">
        <f>IFERROR(VLOOKUP(A32,'Expenditure &amp; Revenue'!$A$5:$C$34,2,FALSE),0)</f>
        <v>0</v>
      </c>
      <c r="J32" s="241">
        <f>IFERROR(VLOOKUP(A32,'Expenditure &amp; Revenue'!$A$5:$C$34,3,FALSE),0)</f>
        <v>0</v>
      </c>
    </row>
    <row r="33" spans="1:10" s="239" customFormat="1" x14ac:dyDescent="0.2">
      <c r="A33" s="107"/>
      <c r="B33" s="95"/>
      <c r="C33" s="145"/>
      <c r="D33" s="146"/>
      <c r="E33" s="272">
        <f t="shared" si="0"/>
        <v>0</v>
      </c>
      <c r="F33" s="429"/>
      <c r="G33" s="270">
        <f t="shared" si="1"/>
        <v>0</v>
      </c>
      <c r="H33" s="271" t="str">
        <f t="shared" si="2"/>
        <v/>
      </c>
      <c r="I33" s="257">
        <f>IFERROR(VLOOKUP(A33,'Expenditure &amp; Revenue'!$A$5:$C$34,2,FALSE),0)</f>
        <v>0</v>
      </c>
      <c r="J33" s="241">
        <f>IFERROR(VLOOKUP(A33,'Expenditure &amp; Revenue'!$A$5:$C$34,3,FALSE),0)</f>
        <v>0</v>
      </c>
    </row>
    <row r="34" spans="1:10" s="239" customFormat="1" x14ac:dyDescent="0.2">
      <c r="A34" s="107"/>
      <c r="B34" s="95"/>
      <c r="C34" s="145"/>
      <c r="D34" s="146"/>
      <c r="E34" s="272">
        <f t="shared" ref="E34:E51" si="3">IF(OR(ISBLANK(A34),I34=0,J34=0,ISBLANK(B34),ISBLANK(C34)),0,ROUND(D34,2))</f>
        <v>0</v>
      </c>
      <c r="F34" s="429"/>
      <c r="G34" s="270">
        <f t="shared" si="1"/>
        <v>0</v>
      </c>
      <c r="H34" s="271" t="str">
        <f t="shared" si="2"/>
        <v/>
      </c>
      <c r="I34" s="257">
        <f>IFERROR(VLOOKUP(A34,'Expenditure &amp; Revenue'!$A$5:$C$34,2,FALSE),0)</f>
        <v>0</v>
      </c>
      <c r="J34" s="241">
        <f>IFERROR(VLOOKUP(A34,'Expenditure &amp; Revenue'!$A$5:$C$34,3,FALSE),0)</f>
        <v>0</v>
      </c>
    </row>
    <row r="35" spans="1:10" s="239" customFormat="1" x14ac:dyDescent="0.2">
      <c r="A35" s="107"/>
      <c r="B35" s="95"/>
      <c r="C35" s="145"/>
      <c r="D35" s="146"/>
      <c r="E35" s="272">
        <f t="shared" si="3"/>
        <v>0</v>
      </c>
      <c r="F35" s="429"/>
      <c r="G35" s="270">
        <f t="shared" si="1"/>
        <v>0</v>
      </c>
      <c r="H35" s="271" t="str">
        <f t="shared" si="2"/>
        <v/>
      </c>
      <c r="I35" s="257">
        <f>IFERROR(VLOOKUP(A35,'Expenditure &amp; Revenue'!$A$5:$C$34,2,FALSE),0)</f>
        <v>0</v>
      </c>
      <c r="J35" s="241">
        <f>IFERROR(VLOOKUP(A35,'Expenditure &amp; Revenue'!$A$5:$C$34,3,FALSE),0)</f>
        <v>0</v>
      </c>
    </row>
    <row r="36" spans="1:10" s="239" customFormat="1" x14ac:dyDescent="0.2">
      <c r="A36" s="107"/>
      <c r="B36" s="95"/>
      <c r="C36" s="145"/>
      <c r="D36" s="146"/>
      <c r="E36" s="272">
        <f t="shared" si="3"/>
        <v>0</v>
      </c>
      <c r="F36" s="429"/>
      <c r="G36" s="270">
        <f t="shared" si="1"/>
        <v>0</v>
      </c>
      <c r="H36" s="271" t="str">
        <f t="shared" si="2"/>
        <v/>
      </c>
      <c r="I36" s="257">
        <f>IFERROR(VLOOKUP(A36,'Expenditure &amp; Revenue'!$A$5:$C$34,2,FALSE),0)</f>
        <v>0</v>
      </c>
      <c r="J36" s="241">
        <f>IFERROR(VLOOKUP(A36,'Expenditure &amp; Revenue'!$A$5:$C$34,3,FALSE),0)</f>
        <v>0</v>
      </c>
    </row>
    <row r="37" spans="1:10" s="239" customFormat="1" x14ac:dyDescent="0.2">
      <c r="A37" s="107"/>
      <c r="B37" s="95"/>
      <c r="C37" s="145"/>
      <c r="D37" s="146"/>
      <c r="E37" s="272">
        <f t="shared" si="3"/>
        <v>0</v>
      </c>
      <c r="F37" s="429"/>
      <c r="G37" s="270">
        <f t="shared" si="1"/>
        <v>0</v>
      </c>
      <c r="H37" s="271" t="str">
        <f t="shared" si="2"/>
        <v/>
      </c>
      <c r="I37" s="257">
        <f>IFERROR(VLOOKUP(A37,'Expenditure &amp; Revenue'!$A$5:$C$34,2,FALSE),0)</f>
        <v>0</v>
      </c>
      <c r="J37" s="241">
        <f>IFERROR(VLOOKUP(A37,'Expenditure &amp; Revenue'!$A$5:$C$34,3,FALSE),0)</f>
        <v>0</v>
      </c>
    </row>
    <row r="38" spans="1:10" s="239" customFormat="1" x14ac:dyDescent="0.2">
      <c r="A38" s="107"/>
      <c r="B38" s="95"/>
      <c r="C38" s="145"/>
      <c r="D38" s="146"/>
      <c r="E38" s="272">
        <f t="shared" si="3"/>
        <v>0</v>
      </c>
      <c r="F38" s="429"/>
      <c r="G38" s="270">
        <f t="shared" si="1"/>
        <v>0</v>
      </c>
      <c r="H38" s="271" t="str">
        <f t="shared" si="2"/>
        <v/>
      </c>
      <c r="I38" s="257">
        <f>IFERROR(VLOOKUP(A38,'Expenditure &amp; Revenue'!$A$5:$C$34,2,FALSE),0)</f>
        <v>0</v>
      </c>
      <c r="J38" s="241">
        <f>IFERROR(VLOOKUP(A38,'Expenditure &amp; Revenue'!$A$5:$C$34,3,FALSE),0)</f>
        <v>0</v>
      </c>
    </row>
    <row r="39" spans="1:10" s="239" customFormat="1" x14ac:dyDescent="0.2">
      <c r="A39" s="107"/>
      <c r="B39" s="95"/>
      <c r="C39" s="145"/>
      <c r="D39" s="146"/>
      <c r="E39" s="272">
        <f t="shared" si="3"/>
        <v>0</v>
      </c>
      <c r="F39" s="429"/>
      <c r="G39" s="270">
        <f t="shared" si="1"/>
        <v>0</v>
      </c>
      <c r="H39" s="271" t="str">
        <f t="shared" si="2"/>
        <v/>
      </c>
      <c r="I39" s="257">
        <f>IFERROR(VLOOKUP(A39,'Expenditure &amp; Revenue'!$A$5:$C$34,2,FALSE),0)</f>
        <v>0</v>
      </c>
      <c r="J39" s="241">
        <f>IFERROR(VLOOKUP(A39,'Expenditure &amp; Revenue'!$A$5:$C$34,3,FALSE),0)</f>
        <v>0</v>
      </c>
    </row>
    <row r="40" spans="1:10" s="239" customFormat="1" x14ac:dyDescent="0.2">
      <c r="A40" s="107"/>
      <c r="B40" s="95"/>
      <c r="C40" s="145"/>
      <c r="D40" s="146"/>
      <c r="E40" s="272">
        <f t="shared" si="3"/>
        <v>0</v>
      </c>
      <c r="F40" s="429"/>
      <c r="G40" s="270">
        <f t="shared" si="1"/>
        <v>0</v>
      </c>
      <c r="H40" s="271" t="str">
        <f t="shared" si="2"/>
        <v/>
      </c>
      <c r="I40" s="257">
        <f>IFERROR(VLOOKUP(A40,'Expenditure &amp; Revenue'!$A$5:$C$34,2,FALSE),0)</f>
        <v>0</v>
      </c>
      <c r="J40" s="241">
        <f>IFERROR(VLOOKUP(A40,'Expenditure &amp; Revenue'!$A$5:$C$34,3,FALSE),0)</f>
        <v>0</v>
      </c>
    </row>
    <row r="41" spans="1:10" s="239" customFormat="1" x14ac:dyDescent="0.2">
      <c r="A41" s="107"/>
      <c r="B41" s="95"/>
      <c r="C41" s="145"/>
      <c r="D41" s="146"/>
      <c r="E41" s="272">
        <f t="shared" si="3"/>
        <v>0</v>
      </c>
      <c r="F41" s="429"/>
      <c r="G41" s="270">
        <f t="shared" si="1"/>
        <v>0</v>
      </c>
      <c r="H41" s="271" t="str">
        <f t="shared" si="2"/>
        <v/>
      </c>
      <c r="I41" s="257">
        <f>IFERROR(VLOOKUP(A41,'Expenditure &amp; Revenue'!$A$5:$C$34,2,FALSE),0)</f>
        <v>0</v>
      </c>
      <c r="J41" s="241">
        <f>IFERROR(VLOOKUP(A41,'Expenditure &amp; Revenue'!$A$5:$C$34,3,FALSE),0)</f>
        <v>0</v>
      </c>
    </row>
    <row r="42" spans="1:10" s="239" customFormat="1" x14ac:dyDescent="0.2">
      <c r="A42" s="107"/>
      <c r="B42" s="95"/>
      <c r="C42" s="145"/>
      <c r="D42" s="146"/>
      <c r="E42" s="272">
        <f t="shared" si="3"/>
        <v>0</v>
      </c>
      <c r="F42" s="429"/>
      <c r="G42" s="270">
        <f t="shared" si="1"/>
        <v>0</v>
      </c>
      <c r="H42" s="271" t="str">
        <f t="shared" si="2"/>
        <v/>
      </c>
      <c r="I42" s="257">
        <f>IFERROR(VLOOKUP(A42,'Expenditure &amp; Revenue'!$A$5:$C$34,2,FALSE),0)</f>
        <v>0</v>
      </c>
      <c r="J42" s="241">
        <f>IFERROR(VLOOKUP(A42,'Expenditure &amp; Revenue'!$A$5:$C$34,3,FALSE),0)</f>
        <v>0</v>
      </c>
    </row>
    <row r="43" spans="1:10" s="239" customFormat="1" x14ac:dyDescent="0.2">
      <c r="A43" s="107"/>
      <c r="B43" s="95"/>
      <c r="C43" s="145"/>
      <c r="D43" s="146"/>
      <c r="E43" s="272">
        <f t="shared" si="3"/>
        <v>0</v>
      </c>
      <c r="F43" s="429"/>
      <c r="G43" s="270">
        <f t="shared" si="1"/>
        <v>0</v>
      </c>
      <c r="H43" s="271" t="str">
        <f t="shared" si="2"/>
        <v/>
      </c>
      <c r="I43" s="257">
        <f>IFERROR(VLOOKUP(A43,'Expenditure &amp; Revenue'!$A$5:$C$34,2,FALSE),0)</f>
        <v>0</v>
      </c>
      <c r="J43" s="241">
        <f>IFERROR(VLOOKUP(A43,'Expenditure &amp; Revenue'!$A$5:$C$34,3,FALSE),0)</f>
        <v>0</v>
      </c>
    </row>
    <row r="44" spans="1:10" s="239" customFormat="1" x14ac:dyDescent="0.2">
      <c r="A44" s="107"/>
      <c r="B44" s="95"/>
      <c r="C44" s="145"/>
      <c r="D44" s="146"/>
      <c r="E44" s="272">
        <f t="shared" si="3"/>
        <v>0</v>
      </c>
      <c r="F44" s="429"/>
      <c r="G44" s="270">
        <f t="shared" si="1"/>
        <v>0</v>
      </c>
      <c r="H44" s="271" t="str">
        <f t="shared" si="2"/>
        <v/>
      </c>
      <c r="I44" s="257">
        <f>IFERROR(VLOOKUP(A44,'Expenditure &amp; Revenue'!$A$5:$C$34,2,FALSE),0)</f>
        <v>0</v>
      </c>
      <c r="J44" s="241">
        <f>IFERROR(VLOOKUP(A44,'Expenditure &amp; Revenue'!$A$5:$C$34,3,FALSE),0)</f>
        <v>0</v>
      </c>
    </row>
    <row r="45" spans="1:10" s="239" customFormat="1" x14ac:dyDescent="0.2">
      <c r="A45" s="107"/>
      <c r="B45" s="95"/>
      <c r="C45" s="145"/>
      <c r="D45" s="146"/>
      <c r="E45" s="272">
        <f t="shared" si="3"/>
        <v>0</v>
      </c>
      <c r="F45" s="429"/>
      <c r="G45" s="270">
        <f t="shared" si="1"/>
        <v>0</v>
      </c>
      <c r="H45" s="271" t="str">
        <f t="shared" si="2"/>
        <v/>
      </c>
      <c r="I45" s="257">
        <f>IFERROR(VLOOKUP(A45,'Expenditure &amp; Revenue'!$A$5:$C$34,2,FALSE),0)</f>
        <v>0</v>
      </c>
      <c r="J45" s="241">
        <f>IFERROR(VLOOKUP(A45,'Expenditure &amp; Revenue'!$A$5:$C$34,3,FALSE),0)</f>
        <v>0</v>
      </c>
    </row>
    <row r="46" spans="1:10" s="239" customFormat="1" x14ac:dyDescent="0.2">
      <c r="A46" s="107"/>
      <c r="B46" s="95"/>
      <c r="C46" s="145"/>
      <c r="D46" s="146"/>
      <c r="E46" s="272">
        <f t="shared" si="3"/>
        <v>0</v>
      </c>
      <c r="F46" s="429"/>
      <c r="G46" s="270">
        <f t="shared" si="1"/>
        <v>0</v>
      </c>
      <c r="H46" s="271" t="str">
        <f t="shared" si="2"/>
        <v/>
      </c>
      <c r="I46" s="257">
        <f>IFERROR(VLOOKUP(A46,'Expenditure &amp; Revenue'!$A$5:$C$34,2,FALSE),0)</f>
        <v>0</v>
      </c>
      <c r="J46" s="241">
        <f>IFERROR(VLOOKUP(A46,'Expenditure &amp; Revenue'!$A$5:$C$34,3,FALSE),0)</f>
        <v>0</v>
      </c>
    </row>
    <row r="47" spans="1:10" s="239" customFormat="1" x14ac:dyDescent="0.2">
      <c r="A47" s="107"/>
      <c r="B47" s="95"/>
      <c r="C47" s="145"/>
      <c r="D47" s="146"/>
      <c r="E47" s="272">
        <f t="shared" si="3"/>
        <v>0</v>
      </c>
      <c r="F47" s="429"/>
      <c r="G47" s="270">
        <f t="shared" si="1"/>
        <v>0</v>
      </c>
      <c r="H47" s="271" t="str">
        <f t="shared" si="2"/>
        <v/>
      </c>
      <c r="I47" s="257">
        <f>IFERROR(VLOOKUP(A47,'Expenditure &amp; Revenue'!$A$5:$C$34,2,FALSE),0)</f>
        <v>0</v>
      </c>
      <c r="J47" s="241">
        <f>IFERROR(VLOOKUP(A47,'Expenditure &amp; Revenue'!$A$5:$C$34,3,FALSE),0)</f>
        <v>0</v>
      </c>
    </row>
    <row r="48" spans="1:10" s="239" customFormat="1" x14ac:dyDescent="0.2">
      <c r="A48" s="107"/>
      <c r="B48" s="95"/>
      <c r="C48" s="145"/>
      <c r="D48" s="146"/>
      <c r="E48" s="272">
        <f t="shared" si="3"/>
        <v>0</v>
      </c>
      <c r="F48" s="429"/>
      <c r="G48" s="270">
        <f t="shared" si="1"/>
        <v>0</v>
      </c>
      <c r="H48" s="271" t="str">
        <f t="shared" si="2"/>
        <v/>
      </c>
      <c r="I48" s="257">
        <f>IFERROR(VLOOKUP(A48,'Expenditure &amp; Revenue'!$A$5:$C$34,2,FALSE),0)</f>
        <v>0</v>
      </c>
      <c r="J48" s="241">
        <f>IFERROR(VLOOKUP(A48,'Expenditure &amp; Revenue'!$A$5:$C$34,3,FALSE),0)</f>
        <v>0</v>
      </c>
    </row>
    <row r="49" spans="1:10" s="239" customFormat="1" x14ac:dyDescent="0.2">
      <c r="A49" s="107"/>
      <c r="B49" s="95"/>
      <c r="C49" s="145"/>
      <c r="D49" s="146"/>
      <c r="E49" s="272">
        <f t="shared" si="3"/>
        <v>0</v>
      </c>
      <c r="F49" s="429"/>
      <c r="G49" s="270">
        <f t="shared" si="1"/>
        <v>0</v>
      </c>
      <c r="H49" s="271" t="str">
        <f t="shared" si="2"/>
        <v/>
      </c>
      <c r="I49" s="257">
        <f>IFERROR(VLOOKUP(A49,'Expenditure &amp; Revenue'!$A$5:$C$34,2,FALSE),0)</f>
        <v>0</v>
      </c>
      <c r="J49" s="241">
        <f>IFERROR(VLOOKUP(A49,'Expenditure &amp; Revenue'!$A$5:$C$34,3,FALSE),0)</f>
        <v>0</v>
      </c>
    </row>
    <row r="50" spans="1:10" s="239" customFormat="1" x14ac:dyDescent="0.2">
      <c r="A50" s="107"/>
      <c r="B50" s="95"/>
      <c r="C50" s="145"/>
      <c r="D50" s="146"/>
      <c r="E50" s="272">
        <f t="shared" si="3"/>
        <v>0</v>
      </c>
      <c r="F50" s="429"/>
      <c r="G50" s="270">
        <f t="shared" si="1"/>
        <v>0</v>
      </c>
      <c r="H50" s="271" t="str">
        <f t="shared" si="2"/>
        <v/>
      </c>
      <c r="I50" s="257">
        <f>IFERROR(VLOOKUP(A50,'Expenditure &amp; Revenue'!$A$5:$C$34,2,FALSE),0)</f>
        <v>0</v>
      </c>
      <c r="J50" s="241">
        <f>IFERROR(VLOOKUP(A50,'Expenditure &amp; Revenue'!$A$5:$C$34,3,FALSE),0)</f>
        <v>0</v>
      </c>
    </row>
    <row r="51" spans="1:10" s="239" customFormat="1" ht="13.5" thickBot="1" x14ac:dyDescent="0.25">
      <c r="A51" s="89"/>
      <c r="B51" s="137"/>
      <c r="C51" s="147"/>
      <c r="D51" s="148"/>
      <c r="E51" s="273">
        <f t="shared" si="3"/>
        <v>0</v>
      </c>
      <c r="F51" s="429"/>
      <c r="G51" s="270">
        <f t="shared" si="1"/>
        <v>0</v>
      </c>
      <c r="H51" s="271" t="str">
        <f t="shared" si="2"/>
        <v/>
      </c>
      <c r="I51" s="257">
        <f>IFERROR(VLOOKUP(A51,'Expenditure &amp; Revenue'!$A$5:$C$34,2,FALSE),0)</f>
        <v>0</v>
      </c>
      <c r="J51" s="257">
        <f>IFERROR(VLOOKUP(A51,'Expenditure &amp; Revenue'!$A$5:$C$34,3,FALSE),0)</f>
        <v>0</v>
      </c>
    </row>
    <row r="52" spans="1:10" s="239" customFormat="1" ht="17.25" thickTop="1" thickBot="1" x14ac:dyDescent="0.3">
      <c r="A52" s="662" t="s">
        <v>37</v>
      </c>
      <c r="B52" s="663"/>
      <c r="C52" s="663"/>
      <c r="D52" s="664"/>
      <c r="E52" s="274">
        <f>SUM(E2:E51)</f>
        <v>0</v>
      </c>
      <c r="F52" s="430"/>
      <c r="G52" s="270">
        <f t="shared" si="1"/>
        <v>0</v>
      </c>
      <c r="H52" s="271" t="str">
        <f t="shared" si="2"/>
        <v/>
      </c>
      <c r="I52" s="275"/>
      <c r="J52" s="275"/>
    </row>
    <row r="53" spans="1:10" s="9" customFormat="1" ht="13.5" thickTop="1" x14ac:dyDescent="0.2">
      <c r="C53" s="431"/>
      <c r="D53" s="431"/>
      <c r="E53" s="431"/>
    </row>
  </sheetData>
  <sheetProtection password="8100" sheet="1"/>
  <mergeCells count="2">
    <mergeCell ref="A52:D52"/>
    <mergeCell ref="I1:J1"/>
  </mergeCells>
  <phoneticPr fontId="8" type="noConversion"/>
  <conditionalFormatting sqref="H2:H52">
    <cfRule type="containsText" dxfId="2" priority="1" operator="containsText" text="Please define a description">
      <formula>NOT(ISERROR(SEARCH("Please define a description",H2)))</formula>
    </cfRule>
  </conditionalFormatting>
  <dataValidations count="3">
    <dataValidation type="whole" operator="greaterThanOrEqual" allowBlank="1" showInputMessage="1" showErrorMessage="1" sqref="E52:G52 G2:G51" xr:uid="{00000000-0002-0000-0600-000000000000}">
      <formula1>0</formula1>
    </dataValidation>
    <dataValidation type="list" allowBlank="1" showInputMessage="1" showErrorMessage="1" sqref="A2:A51" xr:uid="{00000000-0002-0000-0600-000001000000}">
      <formula1>Partners</formula1>
    </dataValidation>
    <dataValidation type="custom" allowBlank="1" showInputMessage="1" showErrorMessage="1" error="No more than two decimals." sqref="D2:D51" xr:uid="{00000000-0002-0000-0600-000002000000}">
      <formula1>EXACT(D2,TRUNC(D2,2))</formula1>
    </dataValidation>
  </dataValidations>
  <printOptions horizontalCentered="1"/>
  <pageMargins left="0.59055118110236227" right="0.59055118110236227" top="0.59055118110236227" bottom="0.59055118110236227" header="0.31496062992125984" footer="0.31496062992125984"/>
  <pageSetup paperSize="9" scale="70" fitToHeight="0" orientation="landscape" r:id="rId1"/>
  <headerFooter alignWithMargins="0">
    <oddHeader>&amp;A</oddHeader>
    <oddFooter>&amp;L&amp;F&amp;CPage &amp;P of &amp;N&amp;R&amp;D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109"/>
  <sheetViews>
    <sheetView zoomScale="90" zoomScaleNormal="90" workbookViewId="0"/>
  </sheetViews>
  <sheetFormatPr defaultColWidth="0" defaultRowHeight="12.75" zeroHeight="1" x14ac:dyDescent="0.2"/>
  <cols>
    <col min="1" max="1" width="16.7109375" style="239" customWidth="1"/>
    <col min="2" max="2" width="60.85546875" style="239" customWidth="1"/>
    <col min="3" max="3" width="15.7109375" style="239" customWidth="1"/>
    <col min="4" max="6" width="9.7109375" style="239" customWidth="1"/>
    <col min="7" max="9" width="14.7109375" style="239" customWidth="1"/>
    <col min="10" max="10" width="15.7109375" style="239" customWidth="1"/>
    <col min="11" max="11" width="3.42578125" style="310" customWidth="1"/>
    <col min="12" max="13" width="16.7109375" style="9" hidden="1" customWidth="1"/>
    <col min="14" max="16384" width="8.85546875" style="239" hidden="1"/>
  </cols>
  <sheetData>
    <row r="1" spans="1:13" s="16" customFormat="1" ht="31.9" customHeight="1" thickTop="1" thickBot="1" x14ac:dyDescent="0.25">
      <c r="A1" s="450" t="str">
        <f>'Consolidated Summary Report'!D11</f>
        <v>Jean Monnet Networks</v>
      </c>
      <c r="B1" s="425"/>
      <c r="C1" s="425"/>
      <c r="D1" s="668" t="s">
        <v>129</v>
      </c>
      <c r="E1" s="669"/>
      <c r="F1" s="669"/>
      <c r="G1" s="670" t="s">
        <v>91</v>
      </c>
      <c r="H1" s="670"/>
      <c r="I1" s="670"/>
      <c r="J1" s="671"/>
      <c r="K1" s="425"/>
      <c r="L1" s="277" t="s">
        <v>132</v>
      </c>
      <c r="M1" s="277"/>
    </row>
    <row r="2" spans="1:13" ht="25.9" customHeight="1" thickTop="1" thickBot="1" x14ac:dyDescent="0.25">
      <c r="A2" s="154" t="s">
        <v>125</v>
      </c>
      <c r="B2" s="167" t="s">
        <v>85</v>
      </c>
      <c r="C2" s="22" t="s">
        <v>92</v>
      </c>
      <c r="D2" s="20" t="s">
        <v>93</v>
      </c>
      <c r="E2" s="20" t="s">
        <v>94</v>
      </c>
      <c r="F2" s="20" t="s">
        <v>95</v>
      </c>
      <c r="G2" s="20" t="s">
        <v>93</v>
      </c>
      <c r="H2" s="20" t="s">
        <v>94</v>
      </c>
      <c r="I2" s="21" t="s">
        <v>95</v>
      </c>
      <c r="J2" s="20" t="s">
        <v>96</v>
      </c>
      <c r="L2" s="163"/>
      <c r="M2" s="163"/>
    </row>
    <row r="3" spans="1:13" x14ac:dyDescent="0.2">
      <c r="A3" s="102"/>
      <c r="B3" s="444"/>
      <c r="C3" s="448"/>
      <c r="D3" s="446"/>
      <c r="E3" s="157"/>
      <c r="F3" s="157"/>
      <c r="G3" s="278">
        <f t="shared" ref="G3:G34" si="0">IF(OR(ISBLANK(A3),L3=0,M3=0,ISBLANK(B3)),0,ROUND(C3*D3,2))</f>
        <v>0</v>
      </c>
      <c r="H3" s="278">
        <f t="shared" ref="H3:H34" si="1">IF(OR(ISBLANK(A3),L3=0,M3=0,ISBLANK(B3)),0,ROUND(C3*E3,2))</f>
        <v>0</v>
      </c>
      <c r="I3" s="278">
        <f t="shared" ref="I3:I34" si="2">IF(OR(ISBLANK(A3),L3=0,M3=0,ISBLANK(B3)),0,ROUND(C3*F3,2))</f>
        <v>0</v>
      </c>
      <c r="J3" s="279">
        <f>SUM(G3:I3)</f>
        <v>0</v>
      </c>
      <c r="L3" s="257">
        <f>IFERROR(VLOOKUP(A3,'Expenditure &amp; Revenue'!$A$5:$C$34,2,FALSE),0)</f>
        <v>0</v>
      </c>
      <c r="M3" s="257">
        <f>IFERROR(VLOOKUP(A3,'Expenditure &amp; Revenue'!$A$5:$C$34,3,FALSE),0)</f>
        <v>0</v>
      </c>
    </row>
    <row r="4" spans="1:13" x14ac:dyDescent="0.2">
      <c r="A4" s="103"/>
      <c r="B4" s="445"/>
      <c r="C4" s="449"/>
      <c r="D4" s="447"/>
      <c r="E4" s="159"/>
      <c r="F4" s="159"/>
      <c r="G4" s="280">
        <f t="shared" si="0"/>
        <v>0</v>
      </c>
      <c r="H4" s="280">
        <f t="shared" si="1"/>
        <v>0</v>
      </c>
      <c r="I4" s="280">
        <f t="shared" si="2"/>
        <v>0</v>
      </c>
      <c r="J4" s="281">
        <f>SUM(G4:I4)</f>
        <v>0</v>
      </c>
      <c r="L4" s="257">
        <f>IFERROR(VLOOKUP(A4,'Expenditure &amp; Revenue'!$A$5:$C$34,2,FALSE),0)</f>
        <v>0</v>
      </c>
      <c r="M4" s="257">
        <f>IFERROR(VLOOKUP(A4,'Expenditure &amp; Revenue'!$A$5:$C$34,3,FALSE),0)</f>
        <v>0</v>
      </c>
    </row>
    <row r="5" spans="1:13" x14ac:dyDescent="0.2">
      <c r="A5" s="103"/>
      <c r="B5" s="445"/>
      <c r="C5" s="449"/>
      <c r="D5" s="447"/>
      <c r="E5" s="159"/>
      <c r="F5" s="159"/>
      <c r="G5" s="280">
        <f t="shared" si="0"/>
        <v>0</v>
      </c>
      <c r="H5" s="280">
        <f t="shared" si="1"/>
        <v>0</v>
      </c>
      <c r="I5" s="280">
        <f t="shared" si="2"/>
        <v>0</v>
      </c>
      <c r="J5" s="281">
        <f>SUM(G5:I5)</f>
        <v>0</v>
      </c>
      <c r="L5" s="257">
        <f>IFERROR(VLOOKUP(A5,'Expenditure &amp; Revenue'!$A$5:$C$34,2,FALSE),0)</f>
        <v>0</v>
      </c>
      <c r="M5" s="257">
        <f>IFERROR(VLOOKUP(A5,'Expenditure &amp; Revenue'!$A$5:$C$34,3,FALSE),0)</f>
        <v>0</v>
      </c>
    </row>
    <row r="6" spans="1:13" x14ac:dyDescent="0.2">
      <c r="A6" s="103"/>
      <c r="B6" s="445"/>
      <c r="C6" s="449"/>
      <c r="D6" s="447"/>
      <c r="E6" s="159"/>
      <c r="F6" s="159"/>
      <c r="G6" s="280">
        <f t="shared" si="0"/>
        <v>0</v>
      </c>
      <c r="H6" s="280">
        <f t="shared" si="1"/>
        <v>0</v>
      </c>
      <c r="I6" s="280">
        <f t="shared" si="2"/>
        <v>0</v>
      </c>
      <c r="J6" s="281">
        <f t="shared" ref="J6:J68" si="3">SUM(G6:I6)</f>
        <v>0</v>
      </c>
      <c r="L6" s="257">
        <f>IFERROR(VLOOKUP(A6,'Expenditure &amp; Revenue'!$A$5:$C$34,2,FALSE),0)</f>
        <v>0</v>
      </c>
      <c r="M6" s="257">
        <f>IFERROR(VLOOKUP(A6,'Expenditure &amp; Revenue'!$A$5:$C$34,3,FALSE),0)</f>
        <v>0</v>
      </c>
    </row>
    <row r="7" spans="1:13" x14ac:dyDescent="0.2">
      <c r="A7" s="103"/>
      <c r="B7" s="445"/>
      <c r="C7" s="449"/>
      <c r="D7" s="447"/>
      <c r="E7" s="159"/>
      <c r="F7" s="159"/>
      <c r="G7" s="280">
        <f t="shared" si="0"/>
        <v>0</v>
      </c>
      <c r="H7" s="280">
        <f t="shared" si="1"/>
        <v>0</v>
      </c>
      <c r="I7" s="280">
        <f t="shared" si="2"/>
        <v>0</v>
      </c>
      <c r="J7" s="281">
        <f t="shared" si="3"/>
        <v>0</v>
      </c>
      <c r="L7" s="257">
        <f>IFERROR(VLOOKUP(A7,'Expenditure &amp; Revenue'!$A$5:$C$34,2,FALSE),0)</f>
        <v>0</v>
      </c>
      <c r="M7" s="257">
        <f>IFERROR(VLOOKUP(A7,'Expenditure &amp; Revenue'!$A$5:$C$34,3,FALSE),0)</f>
        <v>0</v>
      </c>
    </row>
    <row r="8" spans="1:13" x14ac:dyDescent="0.2">
      <c r="A8" s="103"/>
      <c r="B8" s="445"/>
      <c r="C8" s="449"/>
      <c r="D8" s="447"/>
      <c r="E8" s="159"/>
      <c r="F8" s="159"/>
      <c r="G8" s="280">
        <f t="shared" si="0"/>
        <v>0</v>
      </c>
      <c r="H8" s="280">
        <f t="shared" si="1"/>
        <v>0</v>
      </c>
      <c r="I8" s="280">
        <f t="shared" si="2"/>
        <v>0</v>
      </c>
      <c r="J8" s="281">
        <f t="shared" si="3"/>
        <v>0</v>
      </c>
      <c r="L8" s="257">
        <f>IFERROR(VLOOKUP(A8,'Expenditure &amp; Revenue'!$A$5:$C$34,2,FALSE),0)</f>
        <v>0</v>
      </c>
      <c r="M8" s="257">
        <f>IFERROR(VLOOKUP(A8,'Expenditure &amp; Revenue'!$A$5:$C$34,3,FALSE),0)</f>
        <v>0</v>
      </c>
    </row>
    <row r="9" spans="1:13" x14ac:dyDescent="0.2">
      <c r="A9" s="103"/>
      <c r="B9" s="445"/>
      <c r="C9" s="449"/>
      <c r="D9" s="447"/>
      <c r="E9" s="159"/>
      <c r="F9" s="159"/>
      <c r="G9" s="280">
        <f t="shared" si="0"/>
        <v>0</v>
      </c>
      <c r="H9" s="280">
        <f t="shared" si="1"/>
        <v>0</v>
      </c>
      <c r="I9" s="280">
        <f t="shared" si="2"/>
        <v>0</v>
      </c>
      <c r="J9" s="281">
        <f t="shared" si="3"/>
        <v>0</v>
      </c>
      <c r="L9" s="257">
        <f>IFERROR(VLOOKUP(A9,'Expenditure &amp; Revenue'!$A$5:$C$34,2,FALSE),0)</f>
        <v>0</v>
      </c>
      <c r="M9" s="257">
        <f>IFERROR(VLOOKUP(A9,'Expenditure &amp; Revenue'!$A$5:$C$34,3,FALSE),0)</f>
        <v>0</v>
      </c>
    </row>
    <row r="10" spans="1:13" x14ac:dyDescent="0.2">
      <c r="A10" s="103"/>
      <c r="B10" s="445"/>
      <c r="C10" s="449"/>
      <c r="D10" s="447"/>
      <c r="E10" s="159"/>
      <c r="F10" s="159"/>
      <c r="G10" s="280">
        <f t="shared" si="0"/>
        <v>0</v>
      </c>
      <c r="H10" s="280">
        <f t="shared" si="1"/>
        <v>0</v>
      </c>
      <c r="I10" s="280">
        <f t="shared" si="2"/>
        <v>0</v>
      </c>
      <c r="J10" s="281">
        <f t="shared" si="3"/>
        <v>0</v>
      </c>
      <c r="L10" s="257">
        <f>IFERROR(VLOOKUP(A10,'Expenditure &amp; Revenue'!$A$5:$C$34,2,FALSE),0)</f>
        <v>0</v>
      </c>
      <c r="M10" s="257">
        <f>IFERROR(VLOOKUP(A10,'Expenditure &amp; Revenue'!$A$5:$C$34,3,FALSE),0)</f>
        <v>0</v>
      </c>
    </row>
    <row r="11" spans="1:13" x14ac:dyDescent="0.2">
      <c r="A11" s="103"/>
      <c r="B11" s="445"/>
      <c r="C11" s="449"/>
      <c r="D11" s="447"/>
      <c r="E11" s="159"/>
      <c r="F11" s="159"/>
      <c r="G11" s="280">
        <f t="shared" si="0"/>
        <v>0</v>
      </c>
      <c r="H11" s="280">
        <f t="shared" si="1"/>
        <v>0</v>
      </c>
      <c r="I11" s="280">
        <f t="shared" si="2"/>
        <v>0</v>
      </c>
      <c r="J11" s="281">
        <f t="shared" si="3"/>
        <v>0</v>
      </c>
      <c r="L11" s="257">
        <f>IFERROR(VLOOKUP(A11,'Expenditure &amp; Revenue'!$A$5:$C$34,2,FALSE),0)</f>
        <v>0</v>
      </c>
      <c r="M11" s="257">
        <f>IFERROR(VLOOKUP(A11,'Expenditure &amp; Revenue'!$A$5:$C$34,3,FALSE),0)</f>
        <v>0</v>
      </c>
    </row>
    <row r="12" spans="1:13" x14ac:dyDescent="0.2">
      <c r="A12" s="103"/>
      <c r="B12" s="158"/>
      <c r="C12" s="449"/>
      <c r="D12" s="159"/>
      <c r="E12" s="159"/>
      <c r="F12" s="159"/>
      <c r="G12" s="280">
        <f t="shared" si="0"/>
        <v>0</v>
      </c>
      <c r="H12" s="280">
        <f t="shared" si="1"/>
        <v>0</v>
      </c>
      <c r="I12" s="280">
        <f t="shared" si="2"/>
        <v>0</v>
      </c>
      <c r="J12" s="281">
        <f t="shared" si="3"/>
        <v>0</v>
      </c>
      <c r="L12" s="257">
        <f>IFERROR(VLOOKUP(A12,'Expenditure &amp; Revenue'!$A$5:$C$34,2,FALSE),0)</f>
        <v>0</v>
      </c>
      <c r="M12" s="257">
        <f>IFERROR(VLOOKUP(A12,'Expenditure &amp; Revenue'!$A$5:$C$34,3,FALSE),0)</f>
        <v>0</v>
      </c>
    </row>
    <row r="13" spans="1:13" x14ac:dyDescent="0.2">
      <c r="A13" s="103"/>
      <c r="B13" s="158"/>
      <c r="C13" s="449"/>
      <c r="D13" s="159"/>
      <c r="E13" s="159"/>
      <c r="F13" s="159"/>
      <c r="G13" s="280">
        <f t="shared" si="0"/>
        <v>0</v>
      </c>
      <c r="H13" s="280">
        <f t="shared" si="1"/>
        <v>0</v>
      </c>
      <c r="I13" s="280">
        <f t="shared" si="2"/>
        <v>0</v>
      </c>
      <c r="J13" s="281">
        <f t="shared" si="3"/>
        <v>0</v>
      </c>
      <c r="L13" s="257">
        <f>IFERROR(VLOOKUP(A13,'Expenditure &amp; Revenue'!$A$5:$C$34,2,FALSE),0)</f>
        <v>0</v>
      </c>
      <c r="M13" s="257">
        <f>IFERROR(VLOOKUP(A13,'Expenditure &amp; Revenue'!$A$5:$C$34,3,FALSE),0)</f>
        <v>0</v>
      </c>
    </row>
    <row r="14" spans="1:13" x14ac:dyDescent="0.2">
      <c r="A14" s="103"/>
      <c r="B14" s="158"/>
      <c r="C14" s="449"/>
      <c r="D14" s="159"/>
      <c r="E14" s="159"/>
      <c r="F14" s="159"/>
      <c r="G14" s="280">
        <f t="shared" si="0"/>
        <v>0</v>
      </c>
      <c r="H14" s="280">
        <f t="shared" si="1"/>
        <v>0</v>
      </c>
      <c r="I14" s="280">
        <f t="shared" si="2"/>
        <v>0</v>
      </c>
      <c r="J14" s="281">
        <f t="shared" si="3"/>
        <v>0</v>
      </c>
      <c r="L14" s="257">
        <f>IFERROR(VLOOKUP(A14,'Expenditure &amp; Revenue'!$A$5:$C$34,2,FALSE),0)</f>
        <v>0</v>
      </c>
      <c r="M14" s="257">
        <f>IFERROR(VLOOKUP(A14,'Expenditure &amp; Revenue'!$A$5:$C$34,3,FALSE),0)</f>
        <v>0</v>
      </c>
    </row>
    <row r="15" spans="1:13" x14ac:dyDescent="0.2">
      <c r="A15" s="103"/>
      <c r="B15" s="158"/>
      <c r="C15" s="449"/>
      <c r="D15" s="159"/>
      <c r="E15" s="159"/>
      <c r="F15" s="159"/>
      <c r="G15" s="280">
        <f t="shared" si="0"/>
        <v>0</v>
      </c>
      <c r="H15" s="280">
        <f t="shared" si="1"/>
        <v>0</v>
      </c>
      <c r="I15" s="280">
        <f t="shared" si="2"/>
        <v>0</v>
      </c>
      <c r="J15" s="281">
        <f t="shared" si="3"/>
        <v>0</v>
      </c>
      <c r="L15" s="257">
        <f>IFERROR(VLOOKUP(A15,'Expenditure &amp; Revenue'!$A$5:$C$34,2,FALSE),0)</f>
        <v>0</v>
      </c>
      <c r="M15" s="257">
        <f>IFERROR(VLOOKUP(A15,'Expenditure &amp; Revenue'!$A$5:$C$34,3,FALSE),0)</f>
        <v>0</v>
      </c>
    </row>
    <row r="16" spans="1:13" x14ac:dyDescent="0.2">
      <c r="A16" s="103"/>
      <c r="B16" s="158"/>
      <c r="C16" s="449"/>
      <c r="D16" s="159"/>
      <c r="E16" s="159"/>
      <c r="F16" s="159"/>
      <c r="G16" s="280">
        <f t="shared" si="0"/>
        <v>0</v>
      </c>
      <c r="H16" s="280">
        <f t="shared" si="1"/>
        <v>0</v>
      </c>
      <c r="I16" s="280">
        <f t="shared" si="2"/>
        <v>0</v>
      </c>
      <c r="J16" s="281">
        <f t="shared" si="3"/>
        <v>0</v>
      </c>
      <c r="L16" s="257">
        <f>IFERROR(VLOOKUP(A16,'Expenditure &amp; Revenue'!$A$5:$C$34,2,FALSE),0)</f>
        <v>0</v>
      </c>
      <c r="M16" s="257">
        <f>IFERROR(VLOOKUP(A16,'Expenditure &amp; Revenue'!$A$5:$C$34,3,FALSE),0)</f>
        <v>0</v>
      </c>
    </row>
    <row r="17" spans="1:13" x14ac:dyDescent="0.2">
      <c r="A17" s="103"/>
      <c r="B17" s="158"/>
      <c r="C17" s="449"/>
      <c r="D17" s="159"/>
      <c r="E17" s="159"/>
      <c r="F17" s="159"/>
      <c r="G17" s="280">
        <f t="shared" si="0"/>
        <v>0</v>
      </c>
      <c r="H17" s="280">
        <f t="shared" si="1"/>
        <v>0</v>
      </c>
      <c r="I17" s="280">
        <f t="shared" si="2"/>
        <v>0</v>
      </c>
      <c r="J17" s="281">
        <f t="shared" si="3"/>
        <v>0</v>
      </c>
      <c r="L17" s="257">
        <f>IFERROR(VLOOKUP(A17,'Expenditure &amp; Revenue'!$A$5:$C$34,2,FALSE),0)</f>
        <v>0</v>
      </c>
      <c r="M17" s="257">
        <f>IFERROR(VLOOKUP(A17,'Expenditure &amp; Revenue'!$A$5:$C$34,3,FALSE),0)</f>
        <v>0</v>
      </c>
    </row>
    <row r="18" spans="1:13" x14ac:dyDescent="0.2">
      <c r="A18" s="103"/>
      <c r="B18" s="158"/>
      <c r="C18" s="449"/>
      <c r="D18" s="159"/>
      <c r="E18" s="159"/>
      <c r="F18" s="159"/>
      <c r="G18" s="280">
        <f t="shared" si="0"/>
        <v>0</v>
      </c>
      <c r="H18" s="280">
        <f t="shared" si="1"/>
        <v>0</v>
      </c>
      <c r="I18" s="280">
        <f t="shared" si="2"/>
        <v>0</v>
      </c>
      <c r="J18" s="281">
        <f t="shared" si="3"/>
        <v>0</v>
      </c>
      <c r="L18" s="257">
        <f>IFERROR(VLOOKUP(A18,'Expenditure &amp; Revenue'!$A$5:$C$34,2,FALSE),0)</f>
        <v>0</v>
      </c>
      <c r="M18" s="257">
        <f>IFERROR(VLOOKUP(A18,'Expenditure &amp; Revenue'!$A$5:$C$34,3,FALSE),0)</f>
        <v>0</v>
      </c>
    </row>
    <row r="19" spans="1:13" x14ac:dyDescent="0.2">
      <c r="A19" s="103"/>
      <c r="B19" s="158"/>
      <c r="C19" s="449"/>
      <c r="D19" s="159"/>
      <c r="E19" s="159"/>
      <c r="F19" s="159"/>
      <c r="G19" s="280">
        <f t="shared" si="0"/>
        <v>0</v>
      </c>
      <c r="H19" s="280">
        <f t="shared" si="1"/>
        <v>0</v>
      </c>
      <c r="I19" s="280">
        <f t="shared" si="2"/>
        <v>0</v>
      </c>
      <c r="J19" s="281">
        <f t="shared" si="3"/>
        <v>0</v>
      </c>
      <c r="L19" s="257">
        <f>IFERROR(VLOOKUP(A19,'Expenditure &amp; Revenue'!$A$5:$C$34,2,FALSE),0)</f>
        <v>0</v>
      </c>
      <c r="M19" s="257">
        <f>IFERROR(VLOOKUP(A19,'Expenditure &amp; Revenue'!$A$5:$C$34,3,FALSE),0)</f>
        <v>0</v>
      </c>
    </row>
    <row r="20" spans="1:13" x14ac:dyDescent="0.2">
      <c r="A20" s="103"/>
      <c r="B20" s="158"/>
      <c r="C20" s="449"/>
      <c r="D20" s="159"/>
      <c r="E20" s="159"/>
      <c r="F20" s="159"/>
      <c r="G20" s="280">
        <f t="shared" si="0"/>
        <v>0</v>
      </c>
      <c r="H20" s="280">
        <f t="shared" si="1"/>
        <v>0</v>
      </c>
      <c r="I20" s="280">
        <f t="shared" si="2"/>
        <v>0</v>
      </c>
      <c r="J20" s="281">
        <f t="shared" si="3"/>
        <v>0</v>
      </c>
      <c r="L20" s="257">
        <f>IFERROR(VLOOKUP(A20,'Expenditure &amp; Revenue'!$A$5:$C$34,2,FALSE),0)</f>
        <v>0</v>
      </c>
      <c r="M20" s="257">
        <f>IFERROR(VLOOKUP(A20,'Expenditure &amp; Revenue'!$A$5:$C$34,3,FALSE),0)</f>
        <v>0</v>
      </c>
    </row>
    <row r="21" spans="1:13" x14ac:dyDescent="0.2">
      <c r="A21" s="103"/>
      <c r="B21" s="158"/>
      <c r="C21" s="449"/>
      <c r="D21" s="159"/>
      <c r="E21" s="159"/>
      <c r="F21" s="159"/>
      <c r="G21" s="280">
        <f t="shared" si="0"/>
        <v>0</v>
      </c>
      <c r="H21" s="280">
        <f t="shared" si="1"/>
        <v>0</v>
      </c>
      <c r="I21" s="280">
        <f t="shared" si="2"/>
        <v>0</v>
      </c>
      <c r="J21" s="281">
        <f t="shared" si="3"/>
        <v>0</v>
      </c>
      <c r="L21" s="257">
        <f>IFERROR(VLOOKUP(A21,'Expenditure &amp; Revenue'!$A$5:$C$34,2,FALSE),0)</f>
        <v>0</v>
      </c>
      <c r="M21" s="257">
        <f>IFERROR(VLOOKUP(A21,'Expenditure &amp; Revenue'!$A$5:$C$34,3,FALSE),0)</f>
        <v>0</v>
      </c>
    </row>
    <row r="22" spans="1:13" x14ac:dyDescent="0.2">
      <c r="A22" s="103"/>
      <c r="B22" s="158"/>
      <c r="C22" s="449"/>
      <c r="D22" s="159"/>
      <c r="E22" s="159"/>
      <c r="F22" s="159"/>
      <c r="G22" s="280">
        <f t="shared" si="0"/>
        <v>0</v>
      </c>
      <c r="H22" s="280">
        <f t="shared" si="1"/>
        <v>0</v>
      </c>
      <c r="I22" s="280">
        <f t="shared" si="2"/>
        <v>0</v>
      </c>
      <c r="J22" s="281">
        <f t="shared" si="3"/>
        <v>0</v>
      </c>
      <c r="L22" s="257">
        <f>IFERROR(VLOOKUP(A22,'Expenditure &amp; Revenue'!$A$5:$C$34,2,FALSE),0)</f>
        <v>0</v>
      </c>
      <c r="M22" s="257">
        <f>IFERROR(VLOOKUP(A22,'Expenditure &amp; Revenue'!$A$5:$C$34,3,FALSE),0)</f>
        <v>0</v>
      </c>
    </row>
    <row r="23" spans="1:13" x14ac:dyDescent="0.2">
      <c r="A23" s="103"/>
      <c r="B23" s="158"/>
      <c r="C23" s="449"/>
      <c r="D23" s="159"/>
      <c r="E23" s="159"/>
      <c r="F23" s="159"/>
      <c r="G23" s="280">
        <f t="shared" si="0"/>
        <v>0</v>
      </c>
      <c r="H23" s="280">
        <f t="shared" si="1"/>
        <v>0</v>
      </c>
      <c r="I23" s="280">
        <f t="shared" si="2"/>
        <v>0</v>
      </c>
      <c r="J23" s="281">
        <f t="shared" si="3"/>
        <v>0</v>
      </c>
      <c r="L23" s="257">
        <f>IFERROR(VLOOKUP(A23,'Expenditure &amp; Revenue'!$A$5:$C$34,2,FALSE),0)</f>
        <v>0</v>
      </c>
      <c r="M23" s="257">
        <f>IFERROR(VLOOKUP(A23,'Expenditure &amp; Revenue'!$A$5:$C$34,3,FALSE),0)</f>
        <v>0</v>
      </c>
    </row>
    <row r="24" spans="1:13" x14ac:dyDescent="0.2">
      <c r="A24" s="103"/>
      <c r="B24" s="158"/>
      <c r="C24" s="449"/>
      <c r="D24" s="159"/>
      <c r="E24" s="159"/>
      <c r="F24" s="159"/>
      <c r="G24" s="280">
        <f t="shared" si="0"/>
        <v>0</v>
      </c>
      <c r="H24" s="280">
        <f t="shared" si="1"/>
        <v>0</v>
      </c>
      <c r="I24" s="280">
        <f t="shared" si="2"/>
        <v>0</v>
      </c>
      <c r="J24" s="281">
        <f t="shared" si="3"/>
        <v>0</v>
      </c>
      <c r="L24" s="257">
        <f>IFERROR(VLOOKUP(A24,'Expenditure &amp; Revenue'!$A$5:$C$34,2,FALSE),0)</f>
        <v>0</v>
      </c>
      <c r="M24" s="257">
        <f>IFERROR(VLOOKUP(A24,'Expenditure &amp; Revenue'!$A$5:$C$34,3,FALSE),0)</f>
        <v>0</v>
      </c>
    </row>
    <row r="25" spans="1:13" x14ac:dyDescent="0.2">
      <c r="A25" s="103"/>
      <c r="B25" s="158"/>
      <c r="C25" s="449"/>
      <c r="D25" s="159"/>
      <c r="E25" s="159"/>
      <c r="F25" s="159"/>
      <c r="G25" s="280">
        <f t="shared" si="0"/>
        <v>0</v>
      </c>
      <c r="H25" s="280">
        <f t="shared" si="1"/>
        <v>0</v>
      </c>
      <c r="I25" s="280">
        <f t="shared" si="2"/>
        <v>0</v>
      </c>
      <c r="J25" s="281">
        <f t="shared" si="3"/>
        <v>0</v>
      </c>
      <c r="L25" s="257">
        <f>IFERROR(VLOOKUP(A25,'Expenditure &amp; Revenue'!$A$5:$C$34,2,FALSE),0)</f>
        <v>0</v>
      </c>
      <c r="M25" s="257">
        <f>IFERROR(VLOOKUP(A25,'Expenditure &amp; Revenue'!$A$5:$C$34,3,FALSE),0)</f>
        <v>0</v>
      </c>
    </row>
    <row r="26" spans="1:13" x14ac:dyDescent="0.2">
      <c r="A26" s="103"/>
      <c r="B26" s="158"/>
      <c r="C26" s="449"/>
      <c r="D26" s="159"/>
      <c r="E26" s="159"/>
      <c r="F26" s="159"/>
      <c r="G26" s="280">
        <f t="shared" si="0"/>
        <v>0</v>
      </c>
      <c r="H26" s="280">
        <f t="shared" si="1"/>
        <v>0</v>
      </c>
      <c r="I26" s="280">
        <f t="shared" si="2"/>
        <v>0</v>
      </c>
      <c r="J26" s="281">
        <f t="shared" si="3"/>
        <v>0</v>
      </c>
      <c r="L26" s="257">
        <f>IFERROR(VLOOKUP(A26,'Expenditure &amp; Revenue'!$A$5:$C$34,2,FALSE),0)</f>
        <v>0</v>
      </c>
      <c r="M26" s="257">
        <f>IFERROR(VLOOKUP(A26,'Expenditure &amp; Revenue'!$A$5:$C$34,3,FALSE),0)</f>
        <v>0</v>
      </c>
    </row>
    <row r="27" spans="1:13" x14ac:dyDescent="0.2">
      <c r="A27" s="103"/>
      <c r="B27" s="158"/>
      <c r="C27" s="449"/>
      <c r="D27" s="159"/>
      <c r="E27" s="159"/>
      <c r="F27" s="159"/>
      <c r="G27" s="280">
        <f t="shared" si="0"/>
        <v>0</v>
      </c>
      <c r="H27" s="280">
        <f t="shared" si="1"/>
        <v>0</v>
      </c>
      <c r="I27" s="280">
        <f t="shared" si="2"/>
        <v>0</v>
      </c>
      <c r="J27" s="281">
        <f t="shared" si="3"/>
        <v>0</v>
      </c>
      <c r="L27" s="257">
        <f>IFERROR(VLOOKUP(A27,'Expenditure &amp; Revenue'!$A$5:$C$34,2,FALSE),0)</f>
        <v>0</v>
      </c>
      <c r="M27" s="257">
        <f>IFERROR(VLOOKUP(A27,'Expenditure &amp; Revenue'!$A$5:$C$34,3,FALSE),0)</f>
        <v>0</v>
      </c>
    </row>
    <row r="28" spans="1:13" x14ac:dyDescent="0.2">
      <c r="A28" s="103"/>
      <c r="B28" s="158"/>
      <c r="C28" s="449"/>
      <c r="D28" s="159"/>
      <c r="E28" s="159"/>
      <c r="F28" s="159"/>
      <c r="G28" s="280">
        <f t="shared" si="0"/>
        <v>0</v>
      </c>
      <c r="H28" s="280">
        <f t="shared" si="1"/>
        <v>0</v>
      </c>
      <c r="I28" s="280">
        <f t="shared" si="2"/>
        <v>0</v>
      </c>
      <c r="J28" s="281">
        <f t="shared" si="3"/>
        <v>0</v>
      </c>
      <c r="L28" s="257">
        <f>IFERROR(VLOOKUP(A28,'Expenditure &amp; Revenue'!$A$5:$C$34,2,FALSE),0)</f>
        <v>0</v>
      </c>
      <c r="M28" s="257">
        <f>IFERROR(VLOOKUP(A28,'Expenditure &amp; Revenue'!$A$5:$C$34,3,FALSE),0)</f>
        <v>0</v>
      </c>
    </row>
    <row r="29" spans="1:13" x14ac:dyDescent="0.2">
      <c r="A29" s="103"/>
      <c r="B29" s="158"/>
      <c r="C29" s="449"/>
      <c r="D29" s="159"/>
      <c r="E29" s="159"/>
      <c r="F29" s="159"/>
      <c r="G29" s="280">
        <f t="shared" si="0"/>
        <v>0</v>
      </c>
      <c r="H29" s="280">
        <f t="shared" si="1"/>
        <v>0</v>
      </c>
      <c r="I29" s="280">
        <f t="shared" si="2"/>
        <v>0</v>
      </c>
      <c r="J29" s="281">
        <f t="shared" si="3"/>
        <v>0</v>
      </c>
      <c r="L29" s="257">
        <f>IFERROR(VLOOKUP(A29,'Expenditure &amp; Revenue'!$A$5:$C$34,2,FALSE),0)</f>
        <v>0</v>
      </c>
      <c r="M29" s="257">
        <f>IFERROR(VLOOKUP(A29,'Expenditure &amp; Revenue'!$A$5:$C$34,3,FALSE),0)</f>
        <v>0</v>
      </c>
    </row>
    <row r="30" spans="1:13" x14ac:dyDescent="0.2">
      <c r="A30" s="103"/>
      <c r="B30" s="158"/>
      <c r="C30" s="449"/>
      <c r="D30" s="159"/>
      <c r="E30" s="159"/>
      <c r="F30" s="159"/>
      <c r="G30" s="280">
        <f t="shared" si="0"/>
        <v>0</v>
      </c>
      <c r="H30" s="280">
        <f t="shared" si="1"/>
        <v>0</v>
      </c>
      <c r="I30" s="280">
        <f t="shared" si="2"/>
        <v>0</v>
      </c>
      <c r="J30" s="281">
        <f t="shared" si="3"/>
        <v>0</v>
      </c>
      <c r="L30" s="257">
        <f>IFERROR(VLOOKUP(A30,'Expenditure &amp; Revenue'!$A$5:$C$34,2,FALSE),0)</f>
        <v>0</v>
      </c>
      <c r="M30" s="257">
        <f>IFERROR(VLOOKUP(A30,'Expenditure &amp; Revenue'!$A$5:$C$34,3,FALSE),0)</f>
        <v>0</v>
      </c>
    </row>
    <row r="31" spans="1:13" x14ac:dyDescent="0.2">
      <c r="A31" s="103"/>
      <c r="B31" s="158"/>
      <c r="C31" s="449"/>
      <c r="D31" s="159"/>
      <c r="E31" s="159"/>
      <c r="F31" s="159"/>
      <c r="G31" s="280">
        <f t="shared" si="0"/>
        <v>0</v>
      </c>
      <c r="H31" s="280">
        <f t="shared" si="1"/>
        <v>0</v>
      </c>
      <c r="I31" s="280">
        <f t="shared" si="2"/>
        <v>0</v>
      </c>
      <c r="J31" s="281">
        <f t="shared" si="3"/>
        <v>0</v>
      </c>
      <c r="L31" s="257">
        <f>IFERROR(VLOOKUP(A31,'Expenditure &amp; Revenue'!$A$5:$C$34,2,FALSE),0)</f>
        <v>0</v>
      </c>
      <c r="M31" s="257">
        <f>IFERROR(VLOOKUP(A31,'Expenditure &amp; Revenue'!$A$5:$C$34,3,FALSE),0)</f>
        <v>0</v>
      </c>
    </row>
    <row r="32" spans="1:13" x14ac:dyDescent="0.2">
      <c r="A32" s="103"/>
      <c r="B32" s="158"/>
      <c r="C32" s="449"/>
      <c r="D32" s="159"/>
      <c r="E32" s="159"/>
      <c r="F32" s="159"/>
      <c r="G32" s="280">
        <f t="shared" si="0"/>
        <v>0</v>
      </c>
      <c r="H32" s="280">
        <f t="shared" si="1"/>
        <v>0</v>
      </c>
      <c r="I32" s="280">
        <f t="shared" si="2"/>
        <v>0</v>
      </c>
      <c r="J32" s="281">
        <f t="shared" si="3"/>
        <v>0</v>
      </c>
      <c r="L32" s="257">
        <f>IFERROR(VLOOKUP(A32,'Expenditure &amp; Revenue'!$A$5:$C$34,2,FALSE),0)</f>
        <v>0</v>
      </c>
      <c r="M32" s="257">
        <f>IFERROR(VLOOKUP(A32,'Expenditure &amp; Revenue'!$A$5:$C$34,3,FALSE),0)</f>
        <v>0</v>
      </c>
    </row>
    <row r="33" spans="1:13" x14ac:dyDescent="0.2">
      <c r="A33" s="103"/>
      <c r="B33" s="158"/>
      <c r="C33" s="449"/>
      <c r="D33" s="159"/>
      <c r="E33" s="159"/>
      <c r="F33" s="159"/>
      <c r="G33" s="280">
        <f t="shared" si="0"/>
        <v>0</v>
      </c>
      <c r="H33" s="280">
        <f t="shared" si="1"/>
        <v>0</v>
      </c>
      <c r="I33" s="280">
        <f t="shared" si="2"/>
        <v>0</v>
      </c>
      <c r="J33" s="281">
        <f t="shared" si="3"/>
        <v>0</v>
      </c>
      <c r="L33" s="257">
        <f>IFERROR(VLOOKUP(A33,'Expenditure &amp; Revenue'!$A$5:$C$34,2,FALSE),0)</f>
        <v>0</v>
      </c>
      <c r="M33" s="257">
        <f>IFERROR(VLOOKUP(A33,'Expenditure &amp; Revenue'!$A$5:$C$34,3,FALSE),0)</f>
        <v>0</v>
      </c>
    </row>
    <row r="34" spans="1:13" x14ac:dyDescent="0.2">
      <c r="A34" s="103"/>
      <c r="B34" s="158"/>
      <c r="C34" s="449"/>
      <c r="D34" s="159"/>
      <c r="E34" s="159"/>
      <c r="F34" s="159"/>
      <c r="G34" s="280">
        <f t="shared" si="0"/>
        <v>0</v>
      </c>
      <c r="H34" s="280">
        <f t="shared" si="1"/>
        <v>0</v>
      </c>
      <c r="I34" s="280">
        <f t="shared" si="2"/>
        <v>0</v>
      </c>
      <c r="J34" s="281">
        <f t="shared" si="3"/>
        <v>0</v>
      </c>
      <c r="L34" s="257">
        <f>IFERROR(VLOOKUP(A34,'Expenditure &amp; Revenue'!$A$5:$C$34,2,FALSE),0)</f>
        <v>0</v>
      </c>
      <c r="M34" s="257">
        <f>IFERROR(VLOOKUP(A34,'Expenditure &amp; Revenue'!$A$5:$C$34,3,FALSE),0)</f>
        <v>0</v>
      </c>
    </row>
    <row r="35" spans="1:13" x14ac:dyDescent="0.2">
      <c r="A35" s="103"/>
      <c r="B35" s="158"/>
      <c r="C35" s="449"/>
      <c r="D35" s="159"/>
      <c r="E35" s="159"/>
      <c r="F35" s="159"/>
      <c r="G35" s="280">
        <f t="shared" ref="G35:G66" si="4">IF(OR(ISBLANK(A35),L35=0,M35=0,ISBLANK(B35)),0,ROUND(C35*D35,2))</f>
        <v>0</v>
      </c>
      <c r="H35" s="280">
        <f t="shared" ref="H35:H66" si="5">IF(OR(ISBLANK(A35),L35=0,M35=0,ISBLANK(B35)),0,ROUND(C35*E35,2))</f>
        <v>0</v>
      </c>
      <c r="I35" s="280">
        <f t="shared" ref="I35:I66" si="6">IF(OR(ISBLANK(A35),L35=0,M35=0,ISBLANK(B35)),0,ROUND(C35*F35,2))</f>
        <v>0</v>
      </c>
      <c r="J35" s="281">
        <f t="shared" si="3"/>
        <v>0</v>
      </c>
      <c r="L35" s="257">
        <f>IFERROR(VLOOKUP(A35,'Expenditure &amp; Revenue'!$A$5:$C$34,2,FALSE),0)</f>
        <v>0</v>
      </c>
      <c r="M35" s="257">
        <f>IFERROR(VLOOKUP(A35,'Expenditure &amp; Revenue'!$A$5:$C$34,3,FALSE),0)</f>
        <v>0</v>
      </c>
    </row>
    <row r="36" spans="1:13" x14ac:dyDescent="0.2">
      <c r="A36" s="103"/>
      <c r="B36" s="158"/>
      <c r="C36" s="449"/>
      <c r="D36" s="159"/>
      <c r="E36" s="159"/>
      <c r="F36" s="159"/>
      <c r="G36" s="280">
        <f t="shared" si="4"/>
        <v>0</v>
      </c>
      <c r="H36" s="280">
        <f t="shared" si="5"/>
        <v>0</v>
      </c>
      <c r="I36" s="280">
        <f t="shared" si="6"/>
        <v>0</v>
      </c>
      <c r="J36" s="281">
        <f t="shared" si="3"/>
        <v>0</v>
      </c>
      <c r="L36" s="257">
        <f>IFERROR(VLOOKUP(A36,'Expenditure &amp; Revenue'!$A$5:$C$34,2,FALSE),0)</f>
        <v>0</v>
      </c>
      <c r="M36" s="257">
        <f>IFERROR(VLOOKUP(A36,'Expenditure &amp; Revenue'!$A$5:$C$34,3,FALSE),0)</f>
        <v>0</v>
      </c>
    </row>
    <row r="37" spans="1:13" x14ac:dyDescent="0.2">
      <c r="A37" s="103"/>
      <c r="B37" s="158"/>
      <c r="C37" s="449"/>
      <c r="D37" s="159"/>
      <c r="E37" s="159"/>
      <c r="F37" s="159"/>
      <c r="G37" s="280">
        <f t="shared" si="4"/>
        <v>0</v>
      </c>
      <c r="H37" s="280">
        <f t="shared" si="5"/>
        <v>0</v>
      </c>
      <c r="I37" s="280">
        <f t="shared" si="6"/>
        <v>0</v>
      </c>
      <c r="J37" s="281">
        <f t="shared" si="3"/>
        <v>0</v>
      </c>
      <c r="L37" s="257">
        <f>IFERROR(VLOOKUP(A37,'Expenditure &amp; Revenue'!$A$5:$C$34,2,FALSE),0)</f>
        <v>0</v>
      </c>
      <c r="M37" s="257">
        <f>IFERROR(VLOOKUP(A37,'Expenditure &amp; Revenue'!$A$5:$C$34,3,FALSE),0)</f>
        <v>0</v>
      </c>
    </row>
    <row r="38" spans="1:13" x14ac:dyDescent="0.2">
      <c r="A38" s="103"/>
      <c r="B38" s="158"/>
      <c r="C38" s="449"/>
      <c r="D38" s="159"/>
      <c r="E38" s="159"/>
      <c r="F38" s="159"/>
      <c r="G38" s="280">
        <f t="shared" si="4"/>
        <v>0</v>
      </c>
      <c r="H38" s="280">
        <f t="shared" si="5"/>
        <v>0</v>
      </c>
      <c r="I38" s="280">
        <f t="shared" si="6"/>
        <v>0</v>
      </c>
      <c r="J38" s="281">
        <f t="shared" si="3"/>
        <v>0</v>
      </c>
      <c r="L38" s="257">
        <f>IFERROR(VLOOKUP(A38,'Expenditure &amp; Revenue'!$A$5:$C$34,2,FALSE),0)</f>
        <v>0</v>
      </c>
      <c r="M38" s="257">
        <f>IFERROR(VLOOKUP(A38,'Expenditure &amp; Revenue'!$A$5:$C$34,3,FALSE),0)</f>
        <v>0</v>
      </c>
    </row>
    <row r="39" spans="1:13" x14ac:dyDescent="0.2">
      <c r="A39" s="103"/>
      <c r="B39" s="158"/>
      <c r="C39" s="449"/>
      <c r="D39" s="159"/>
      <c r="E39" s="159"/>
      <c r="F39" s="159"/>
      <c r="G39" s="280">
        <f t="shared" si="4"/>
        <v>0</v>
      </c>
      <c r="H39" s="280">
        <f t="shared" si="5"/>
        <v>0</v>
      </c>
      <c r="I39" s="280">
        <f t="shared" si="6"/>
        <v>0</v>
      </c>
      <c r="J39" s="281">
        <f t="shared" si="3"/>
        <v>0</v>
      </c>
      <c r="L39" s="257">
        <f>IFERROR(VLOOKUP(A39,'Expenditure &amp; Revenue'!$A$5:$C$34,2,FALSE),0)</f>
        <v>0</v>
      </c>
      <c r="M39" s="257">
        <f>IFERROR(VLOOKUP(A39,'Expenditure &amp; Revenue'!$A$5:$C$34,3,FALSE),0)</f>
        <v>0</v>
      </c>
    </row>
    <row r="40" spans="1:13" x14ac:dyDescent="0.2">
      <c r="A40" s="103"/>
      <c r="B40" s="158"/>
      <c r="C40" s="449"/>
      <c r="D40" s="159"/>
      <c r="E40" s="159"/>
      <c r="F40" s="159"/>
      <c r="G40" s="280">
        <f t="shared" si="4"/>
        <v>0</v>
      </c>
      <c r="H40" s="280">
        <f t="shared" si="5"/>
        <v>0</v>
      </c>
      <c r="I40" s="280">
        <f t="shared" si="6"/>
        <v>0</v>
      </c>
      <c r="J40" s="281">
        <f t="shared" si="3"/>
        <v>0</v>
      </c>
      <c r="L40" s="257">
        <f>IFERROR(VLOOKUP(A40,'Expenditure &amp; Revenue'!$A$5:$C$34,2,FALSE),0)</f>
        <v>0</v>
      </c>
      <c r="M40" s="257">
        <f>IFERROR(VLOOKUP(A40,'Expenditure &amp; Revenue'!$A$5:$C$34,3,FALSE),0)</f>
        <v>0</v>
      </c>
    </row>
    <row r="41" spans="1:13" x14ac:dyDescent="0.2">
      <c r="A41" s="103"/>
      <c r="B41" s="158"/>
      <c r="C41" s="449"/>
      <c r="D41" s="159"/>
      <c r="E41" s="159"/>
      <c r="F41" s="159"/>
      <c r="G41" s="280">
        <f t="shared" si="4"/>
        <v>0</v>
      </c>
      <c r="H41" s="280">
        <f t="shared" si="5"/>
        <v>0</v>
      </c>
      <c r="I41" s="280">
        <f t="shared" si="6"/>
        <v>0</v>
      </c>
      <c r="J41" s="281">
        <f t="shared" si="3"/>
        <v>0</v>
      </c>
      <c r="L41" s="257">
        <f>IFERROR(VLOOKUP(A41,'Expenditure &amp; Revenue'!$A$5:$C$34,2,FALSE),0)</f>
        <v>0</v>
      </c>
      <c r="M41" s="257">
        <f>IFERROR(VLOOKUP(A41,'Expenditure &amp; Revenue'!$A$5:$C$34,3,FALSE),0)</f>
        <v>0</v>
      </c>
    </row>
    <row r="42" spans="1:13" x14ac:dyDescent="0.2">
      <c r="A42" s="103"/>
      <c r="B42" s="158"/>
      <c r="C42" s="449"/>
      <c r="D42" s="159"/>
      <c r="E42" s="159"/>
      <c r="F42" s="159"/>
      <c r="G42" s="280">
        <f t="shared" si="4"/>
        <v>0</v>
      </c>
      <c r="H42" s="280">
        <f t="shared" si="5"/>
        <v>0</v>
      </c>
      <c r="I42" s="280">
        <f t="shared" si="6"/>
        <v>0</v>
      </c>
      <c r="J42" s="281">
        <f t="shared" si="3"/>
        <v>0</v>
      </c>
      <c r="L42" s="257">
        <f>IFERROR(VLOOKUP(A42,'Expenditure &amp; Revenue'!$A$5:$C$34,2,FALSE),0)</f>
        <v>0</v>
      </c>
      <c r="M42" s="257">
        <f>IFERROR(VLOOKUP(A42,'Expenditure &amp; Revenue'!$A$5:$C$34,3,FALSE),0)</f>
        <v>0</v>
      </c>
    </row>
    <row r="43" spans="1:13" x14ac:dyDescent="0.2">
      <c r="A43" s="103"/>
      <c r="B43" s="158"/>
      <c r="C43" s="449"/>
      <c r="D43" s="159"/>
      <c r="E43" s="159"/>
      <c r="F43" s="159"/>
      <c r="G43" s="280">
        <f t="shared" si="4"/>
        <v>0</v>
      </c>
      <c r="H43" s="280">
        <f t="shared" si="5"/>
        <v>0</v>
      </c>
      <c r="I43" s="280">
        <f t="shared" si="6"/>
        <v>0</v>
      </c>
      <c r="J43" s="281">
        <f t="shared" si="3"/>
        <v>0</v>
      </c>
      <c r="L43" s="257">
        <f>IFERROR(VLOOKUP(A43,'Expenditure &amp; Revenue'!$A$5:$C$34,2,FALSE),0)</f>
        <v>0</v>
      </c>
      <c r="M43" s="257">
        <f>IFERROR(VLOOKUP(A43,'Expenditure &amp; Revenue'!$A$5:$C$34,3,FALSE),0)</f>
        <v>0</v>
      </c>
    </row>
    <row r="44" spans="1:13" x14ac:dyDescent="0.2">
      <c r="A44" s="103"/>
      <c r="B44" s="158"/>
      <c r="C44" s="449"/>
      <c r="D44" s="159"/>
      <c r="E44" s="159"/>
      <c r="F44" s="159"/>
      <c r="G44" s="280">
        <f t="shared" si="4"/>
        <v>0</v>
      </c>
      <c r="H44" s="280">
        <f t="shared" si="5"/>
        <v>0</v>
      </c>
      <c r="I44" s="280">
        <f t="shared" si="6"/>
        <v>0</v>
      </c>
      <c r="J44" s="281">
        <f t="shared" si="3"/>
        <v>0</v>
      </c>
      <c r="L44" s="257">
        <f>IFERROR(VLOOKUP(A44,'Expenditure &amp; Revenue'!$A$5:$C$34,2,FALSE),0)</f>
        <v>0</v>
      </c>
      <c r="M44" s="257">
        <f>IFERROR(VLOOKUP(A44,'Expenditure &amp; Revenue'!$A$5:$C$34,3,FALSE),0)</f>
        <v>0</v>
      </c>
    </row>
    <row r="45" spans="1:13" x14ac:dyDescent="0.2">
      <c r="A45" s="103"/>
      <c r="B45" s="158"/>
      <c r="C45" s="449"/>
      <c r="D45" s="159"/>
      <c r="E45" s="159"/>
      <c r="F45" s="159"/>
      <c r="G45" s="280">
        <f t="shared" si="4"/>
        <v>0</v>
      </c>
      <c r="H45" s="280">
        <f t="shared" si="5"/>
        <v>0</v>
      </c>
      <c r="I45" s="280">
        <f t="shared" si="6"/>
        <v>0</v>
      </c>
      <c r="J45" s="281">
        <f t="shared" si="3"/>
        <v>0</v>
      </c>
      <c r="L45" s="257">
        <f>IFERROR(VLOOKUP(A45,'Expenditure &amp; Revenue'!$A$5:$C$34,2,FALSE),0)</f>
        <v>0</v>
      </c>
      <c r="M45" s="257">
        <f>IFERROR(VLOOKUP(A45,'Expenditure &amp; Revenue'!$A$5:$C$34,3,FALSE),0)</f>
        <v>0</v>
      </c>
    </row>
    <row r="46" spans="1:13" x14ac:dyDescent="0.2">
      <c r="A46" s="103"/>
      <c r="B46" s="158"/>
      <c r="C46" s="449"/>
      <c r="D46" s="159"/>
      <c r="E46" s="159"/>
      <c r="F46" s="159"/>
      <c r="G46" s="280">
        <f t="shared" si="4"/>
        <v>0</v>
      </c>
      <c r="H46" s="280">
        <f t="shared" si="5"/>
        <v>0</v>
      </c>
      <c r="I46" s="280">
        <f t="shared" si="6"/>
        <v>0</v>
      </c>
      <c r="J46" s="281">
        <f t="shared" si="3"/>
        <v>0</v>
      </c>
      <c r="L46" s="257">
        <f>IFERROR(VLOOKUP(A46,'Expenditure &amp; Revenue'!$A$5:$C$34,2,FALSE),0)</f>
        <v>0</v>
      </c>
      <c r="M46" s="257">
        <f>IFERROR(VLOOKUP(A46,'Expenditure &amp; Revenue'!$A$5:$C$34,3,FALSE),0)</f>
        <v>0</v>
      </c>
    </row>
    <row r="47" spans="1:13" x14ac:dyDescent="0.2">
      <c r="A47" s="103"/>
      <c r="B47" s="158"/>
      <c r="C47" s="449"/>
      <c r="D47" s="159"/>
      <c r="E47" s="159"/>
      <c r="F47" s="159"/>
      <c r="G47" s="280">
        <f t="shared" si="4"/>
        <v>0</v>
      </c>
      <c r="H47" s="280">
        <f t="shared" si="5"/>
        <v>0</v>
      </c>
      <c r="I47" s="280">
        <f t="shared" si="6"/>
        <v>0</v>
      </c>
      <c r="J47" s="281">
        <f t="shared" si="3"/>
        <v>0</v>
      </c>
      <c r="L47" s="257">
        <f>IFERROR(VLOOKUP(A47,'Expenditure &amp; Revenue'!$A$5:$C$34,2,FALSE),0)</f>
        <v>0</v>
      </c>
      <c r="M47" s="257">
        <f>IFERROR(VLOOKUP(A47,'Expenditure &amp; Revenue'!$A$5:$C$34,3,FALSE),0)</f>
        <v>0</v>
      </c>
    </row>
    <row r="48" spans="1:13" x14ac:dyDescent="0.2">
      <c r="A48" s="103"/>
      <c r="B48" s="158"/>
      <c r="C48" s="449"/>
      <c r="D48" s="159"/>
      <c r="E48" s="159"/>
      <c r="F48" s="159"/>
      <c r="G48" s="280">
        <f t="shared" si="4"/>
        <v>0</v>
      </c>
      <c r="H48" s="280">
        <f t="shared" si="5"/>
        <v>0</v>
      </c>
      <c r="I48" s="280">
        <f t="shared" si="6"/>
        <v>0</v>
      </c>
      <c r="J48" s="281">
        <f t="shared" si="3"/>
        <v>0</v>
      </c>
      <c r="L48" s="257">
        <f>IFERROR(VLOOKUP(A48,'Expenditure &amp; Revenue'!$A$5:$C$34,2,FALSE),0)</f>
        <v>0</v>
      </c>
      <c r="M48" s="257">
        <f>IFERROR(VLOOKUP(A48,'Expenditure &amp; Revenue'!$A$5:$C$34,3,FALSE),0)</f>
        <v>0</v>
      </c>
    </row>
    <row r="49" spans="1:13" x14ac:dyDescent="0.2">
      <c r="A49" s="103"/>
      <c r="B49" s="158"/>
      <c r="C49" s="449"/>
      <c r="D49" s="159"/>
      <c r="E49" s="159"/>
      <c r="F49" s="159"/>
      <c r="G49" s="280">
        <f t="shared" si="4"/>
        <v>0</v>
      </c>
      <c r="H49" s="280">
        <f t="shared" si="5"/>
        <v>0</v>
      </c>
      <c r="I49" s="280">
        <f t="shared" si="6"/>
        <v>0</v>
      </c>
      <c r="J49" s="281">
        <f t="shared" si="3"/>
        <v>0</v>
      </c>
      <c r="L49" s="257">
        <f>IFERROR(VLOOKUP(A49,'Expenditure &amp; Revenue'!$A$5:$C$34,2,FALSE),0)</f>
        <v>0</v>
      </c>
      <c r="M49" s="257">
        <f>IFERROR(VLOOKUP(A49,'Expenditure &amp; Revenue'!$A$5:$C$34,3,FALSE),0)</f>
        <v>0</v>
      </c>
    </row>
    <row r="50" spans="1:13" x14ac:dyDescent="0.2">
      <c r="A50" s="103"/>
      <c r="B50" s="158"/>
      <c r="C50" s="449"/>
      <c r="D50" s="159"/>
      <c r="E50" s="159"/>
      <c r="F50" s="159"/>
      <c r="G50" s="280">
        <f t="shared" si="4"/>
        <v>0</v>
      </c>
      <c r="H50" s="280">
        <f t="shared" si="5"/>
        <v>0</v>
      </c>
      <c r="I50" s="280">
        <f t="shared" si="6"/>
        <v>0</v>
      </c>
      <c r="J50" s="281">
        <f t="shared" si="3"/>
        <v>0</v>
      </c>
      <c r="L50" s="257">
        <f>IFERROR(VLOOKUP(A50,'Expenditure &amp; Revenue'!$A$5:$C$34,2,FALSE),0)</f>
        <v>0</v>
      </c>
      <c r="M50" s="257">
        <f>IFERROR(VLOOKUP(A50,'Expenditure &amp; Revenue'!$A$5:$C$34,3,FALSE),0)</f>
        <v>0</v>
      </c>
    </row>
    <row r="51" spans="1:13" x14ac:dyDescent="0.2">
      <c r="A51" s="103"/>
      <c r="B51" s="158"/>
      <c r="C51" s="449"/>
      <c r="D51" s="159"/>
      <c r="E51" s="159"/>
      <c r="F51" s="159"/>
      <c r="G51" s="280">
        <f t="shared" si="4"/>
        <v>0</v>
      </c>
      <c r="H51" s="280">
        <f t="shared" si="5"/>
        <v>0</v>
      </c>
      <c r="I51" s="280">
        <f t="shared" si="6"/>
        <v>0</v>
      </c>
      <c r="J51" s="281">
        <f t="shared" si="3"/>
        <v>0</v>
      </c>
      <c r="L51" s="257">
        <f>IFERROR(VLOOKUP(A51,'Expenditure &amp; Revenue'!$A$5:$C$34,2,FALSE),0)</f>
        <v>0</v>
      </c>
      <c r="M51" s="257">
        <f>IFERROR(VLOOKUP(A51,'Expenditure &amp; Revenue'!$A$5:$C$34,3,FALSE),0)</f>
        <v>0</v>
      </c>
    </row>
    <row r="52" spans="1:13" x14ac:dyDescent="0.2">
      <c r="A52" s="103"/>
      <c r="B52" s="158"/>
      <c r="C52" s="449"/>
      <c r="D52" s="159"/>
      <c r="E52" s="159"/>
      <c r="F52" s="159"/>
      <c r="G52" s="280">
        <f t="shared" si="4"/>
        <v>0</v>
      </c>
      <c r="H52" s="280">
        <f t="shared" si="5"/>
        <v>0</v>
      </c>
      <c r="I52" s="280">
        <f t="shared" si="6"/>
        <v>0</v>
      </c>
      <c r="J52" s="281">
        <f t="shared" si="3"/>
        <v>0</v>
      </c>
      <c r="L52" s="257">
        <f>IFERROR(VLOOKUP(A52,'Expenditure &amp; Revenue'!$A$5:$C$34,2,FALSE),0)</f>
        <v>0</v>
      </c>
      <c r="M52" s="257">
        <f>IFERROR(VLOOKUP(A52,'Expenditure &amp; Revenue'!$A$5:$C$34,3,FALSE),0)</f>
        <v>0</v>
      </c>
    </row>
    <row r="53" spans="1:13" x14ac:dyDescent="0.2">
      <c r="A53" s="103"/>
      <c r="B53" s="158"/>
      <c r="C53" s="449"/>
      <c r="D53" s="159"/>
      <c r="E53" s="159"/>
      <c r="F53" s="159"/>
      <c r="G53" s="280">
        <f t="shared" si="4"/>
        <v>0</v>
      </c>
      <c r="H53" s="280">
        <f t="shared" si="5"/>
        <v>0</v>
      </c>
      <c r="I53" s="280">
        <f t="shared" si="6"/>
        <v>0</v>
      </c>
      <c r="J53" s="281">
        <f t="shared" si="3"/>
        <v>0</v>
      </c>
      <c r="L53" s="257">
        <f>IFERROR(VLOOKUP(A53,'Expenditure &amp; Revenue'!$A$5:$C$34,2,FALSE),0)</f>
        <v>0</v>
      </c>
      <c r="M53" s="257">
        <f>IFERROR(VLOOKUP(A53,'Expenditure &amp; Revenue'!$A$5:$C$34,3,FALSE),0)</f>
        <v>0</v>
      </c>
    </row>
    <row r="54" spans="1:13" x14ac:dyDescent="0.2">
      <c r="A54" s="103"/>
      <c r="B54" s="158"/>
      <c r="C54" s="449"/>
      <c r="D54" s="159"/>
      <c r="E54" s="159"/>
      <c r="F54" s="159"/>
      <c r="G54" s="280">
        <f t="shared" si="4"/>
        <v>0</v>
      </c>
      <c r="H54" s="280">
        <f t="shared" si="5"/>
        <v>0</v>
      </c>
      <c r="I54" s="280">
        <f t="shared" si="6"/>
        <v>0</v>
      </c>
      <c r="J54" s="281">
        <f t="shared" si="3"/>
        <v>0</v>
      </c>
      <c r="L54" s="257">
        <f>IFERROR(VLOOKUP(A54,'Expenditure &amp; Revenue'!$A$5:$C$34,2,FALSE),0)</f>
        <v>0</v>
      </c>
      <c r="M54" s="257">
        <f>IFERROR(VLOOKUP(A54,'Expenditure &amp; Revenue'!$A$5:$C$34,3,FALSE),0)</f>
        <v>0</v>
      </c>
    </row>
    <row r="55" spans="1:13" x14ac:dyDescent="0.2">
      <c r="A55" s="103"/>
      <c r="B55" s="158"/>
      <c r="C55" s="449"/>
      <c r="D55" s="159"/>
      <c r="E55" s="159"/>
      <c r="F55" s="159"/>
      <c r="G55" s="280">
        <f t="shared" si="4"/>
        <v>0</v>
      </c>
      <c r="H55" s="280">
        <f t="shared" si="5"/>
        <v>0</v>
      </c>
      <c r="I55" s="280">
        <f t="shared" si="6"/>
        <v>0</v>
      </c>
      <c r="J55" s="281">
        <f t="shared" si="3"/>
        <v>0</v>
      </c>
      <c r="L55" s="257">
        <f>IFERROR(VLOOKUP(A55,'Expenditure &amp; Revenue'!$A$5:$C$34,2,FALSE),0)</f>
        <v>0</v>
      </c>
      <c r="M55" s="257">
        <f>IFERROR(VLOOKUP(A55,'Expenditure &amp; Revenue'!$A$5:$C$34,3,FALSE),0)</f>
        <v>0</v>
      </c>
    </row>
    <row r="56" spans="1:13" x14ac:dyDescent="0.2">
      <c r="A56" s="103"/>
      <c r="B56" s="158"/>
      <c r="C56" s="449"/>
      <c r="D56" s="159"/>
      <c r="E56" s="159"/>
      <c r="F56" s="159"/>
      <c r="G56" s="280">
        <f t="shared" si="4"/>
        <v>0</v>
      </c>
      <c r="H56" s="280">
        <f t="shared" si="5"/>
        <v>0</v>
      </c>
      <c r="I56" s="280">
        <f t="shared" si="6"/>
        <v>0</v>
      </c>
      <c r="J56" s="281">
        <f t="shared" si="3"/>
        <v>0</v>
      </c>
      <c r="L56" s="257">
        <f>IFERROR(VLOOKUP(A56,'Expenditure &amp; Revenue'!$A$5:$C$34,2,FALSE),0)</f>
        <v>0</v>
      </c>
      <c r="M56" s="257">
        <f>IFERROR(VLOOKUP(A56,'Expenditure &amp; Revenue'!$A$5:$C$34,3,FALSE),0)</f>
        <v>0</v>
      </c>
    </row>
    <row r="57" spans="1:13" x14ac:dyDescent="0.2">
      <c r="A57" s="103"/>
      <c r="B57" s="158"/>
      <c r="C57" s="449"/>
      <c r="D57" s="159"/>
      <c r="E57" s="159"/>
      <c r="F57" s="159"/>
      <c r="G57" s="280">
        <f t="shared" si="4"/>
        <v>0</v>
      </c>
      <c r="H57" s="280">
        <f t="shared" si="5"/>
        <v>0</v>
      </c>
      <c r="I57" s="280">
        <f t="shared" si="6"/>
        <v>0</v>
      </c>
      <c r="J57" s="281">
        <f t="shared" si="3"/>
        <v>0</v>
      </c>
      <c r="L57" s="257">
        <f>IFERROR(VLOOKUP(A57,'Expenditure &amp; Revenue'!$A$5:$C$34,2,FALSE),0)</f>
        <v>0</v>
      </c>
      <c r="M57" s="257">
        <f>IFERROR(VLOOKUP(A57,'Expenditure &amp; Revenue'!$A$5:$C$34,3,FALSE),0)</f>
        <v>0</v>
      </c>
    </row>
    <row r="58" spans="1:13" x14ac:dyDescent="0.2">
      <c r="A58" s="103"/>
      <c r="B58" s="158"/>
      <c r="C58" s="449"/>
      <c r="D58" s="159"/>
      <c r="E58" s="159"/>
      <c r="F58" s="159"/>
      <c r="G58" s="280">
        <f t="shared" si="4"/>
        <v>0</v>
      </c>
      <c r="H58" s="280">
        <f t="shared" si="5"/>
        <v>0</v>
      </c>
      <c r="I58" s="280">
        <f t="shared" si="6"/>
        <v>0</v>
      </c>
      <c r="J58" s="281">
        <f t="shared" si="3"/>
        <v>0</v>
      </c>
      <c r="L58" s="257">
        <f>IFERROR(VLOOKUP(A58,'Expenditure &amp; Revenue'!$A$5:$C$34,2,FALSE),0)</f>
        <v>0</v>
      </c>
      <c r="M58" s="257">
        <f>IFERROR(VLOOKUP(A58,'Expenditure &amp; Revenue'!$A$5:$C$34,3,FALSE),0)</f>
        <v>0</v>
      </c>
    </row>
    <row r="59" spans="1:13" x14ac:dyDescent="0.2">
      <c r="A59" s="103"/>
      <c r="B59" s="158"/>
      <c r="C59" s="449"/>
      <c r="D59" s="159"/>
      <c r="E59" s="159"/>
      <c r="F59" s="159"/>
      <c r="G59" s="280">
        <f t="shared" si="4"/>
        <v>0</v>
      </c>
      <c r="H59" s="280">
        <f t="shared" si="5"/>
        <v>0</v>
      </c>
      <c r="I59" s="280">
        <f t="shared" si="6"/>
        <v>0</v>
      </c>
      <c r="J59" s="281">
        <f t="shared" si="3"/>
        <v>0</v>
      </c>
      <c r="L59" s="257">
        <f>IFERROR(VLOOKUP(A59,'Expenditure &amp; Revenue'!$A$5:$C$34,2,FALSE),0)</f>
        <v>0</v>
      </c>
      <c r="M59" s="257">
        <f>IFERROR(VLOOKUP(A59,'Expenditure &amp; Revenue'!$A$5:$C$34,3,FALSE),0)</f>
        <v>0</v>
      </c>
    </row>
    <row r="60" spans="1:13" x14ac:dyDescent="0.2">
      <c r="A60" s="103"/>
      <c r="B60" s="158"/>
      <c r="C60" s="449"/>
      <c r="D60" s="159"/>
      <c r="E60" s="159"/>
      <c r="F60" s="159"/>
      <c r="G60" s="280">
        <f t="shared" si="4"/>
        <v>0</v>
      </c>
      <c r="H60" s="280">
        <f t="shared" si="5"/>
        <v>0</v>
      </c>
      <c r="I60" s="280">
        <f t="shared" si="6"/>
        <v>0</v>
      </c>
      <c r="J60" s="281">
        <f t="shared" si="3"/>
        <v>0</v>
      </c>
      <c r="L60" s="257">
        <f>IFERROR(VLOOKUP(A60,'Expenditure &amp; Revenue'!$A$5:$C$34,2,FALSE),0)</f>
        <v>0</v>
      </c>
      <c r="M60" s="257">
        <f>IFERROR(VLOOKUP(A60,'Expenditure &amp; Revenue'!$A$5:$C$34,3,FALSE),0)</f>
        <v>0</v>
      </c>
    </row>
    <row r="61" spans="1:13" x14ac:dyDescent="0.2">
      <c r="A61" s="103"/>
      <c r="B61" s="158"/>
      <c r="C61" s="449"/>
      <c r="D61" s="159"/>
      <c r="E61" s="159"/>
      <c r="F61" s="159"/>
      <c r="G61" s="280">
        <f t="shared" si="4"/>
        <v>0</v>
      </c>
      <c r="H61" s="280">
        <f t="shared" si="5"/>
        <v>0</v>
      </c>
      <c r="I61" s="280">
        <f t="shared" si="6"/>
        <v>0</v>
      </c>
      <c r="J61" s="281">
        <f t="shared" si="3"/>
        <v>0</v>
      </c>
      <c r="L61" s="257">
        <f>IFERROR(VLOOKUP(A61,'Expenditure &amp; Revenue'!$A$5:$C$34,2,FALSE),0)</f>
        <v>0</v>
      </c>
      <c r="M61" s="257">
        <f>IFERROR(VLOOKUP(A61,'Expenditure &amp; Revenue'!$A$5:$C$34,3,FALSE),0)</f>
        <v>0</v>
      </c>
    </row>
    <row r="62" spans="1:13" x14ac:dyDescent="0.2">
      <c r="A62" s="103"/>
      <c r="B62" s="158"/>
      <c r="C62" s="449"/>
      <c r="D62" s="159"/>
      <c r="E62" s="159"/>
      <c r="F62" s="159"/>
      <c r="G62" s="280">
        <f t="shared" si="4"/>
        <v>0</v>
      </c>
      <c r="H62" s="280">
        <f t="shared" si="5"/>
        <v>0</v>
      </c>
      <c r="I62" s="280">
        <f t="shared" si="6"/>
        <v>0</v>
      </c>
      <c r="J62" s="281">
        <f t="shared" si="3"/>
        <v>0</v>
      </c>
      <c r="L62" s="257">
        <f>IFERROR(VLOOKUP(A62,'Expenditure &amp; Revenue'!$A$5:$C$34,2,FALSE),0)</f>
        <v>0</v>
      </c>
      <c r="M62" s="257">
        <f>IFERROR(VLOOKUP(A62,'Expenditure &amp; Revenue'!$A$5:$C$34,3,FALSE),0)</f>
        <v>0</v>
      </c>
    </row>
    <row r="63" spans="1:13" x14ac:dyDescent="0.2">
      <c r="A63" s="103"/>
      <c r="B63" s="158"/>
      <c r="C63" s="449"/>
      <c r="D63" s="159"/>
      <c r="E63" s="159"/>
      <c r="F63" s="159"/>
      <c r="G63" s="280">
        <f t="shared" si="4"/>
        <v>0</v>
      </c>
      <c r="H63" s="280">
        <f t="shared" si="5"/>
        <v>0</v>
      </c>
      <c r="I63" s="280">
        <f t="shared" si="6"/>
        <v>0</v>
      </c>
      <c r="J63" s="281">
        <f t="shared" si="3"/>
        <v>0</v>
      </c>
      <c r="L63" s="257">
        <f>IFERROR(VLOOKUP(A63,'Expenditure &amp; Revenue'!$A$5:$C$34,2,FALSE),0)</f>
        <v>0</v>
      </c>
      <c r="M63" s="257">
        <f>IFERROR(VLOOKUP(A63,'Expenditure &amp; Revenue'!$A$5:$C$34,3,FALSE),0)</f>
        <v>0</v>
      </c>
    </row>
    <row r="64" spans="1:13" x14ac:dyDescent="0.2">
      <c r="A64" s="103"/>
      <c r="B64" s="158"/>
      <c r="C64" s="449"/>
      <c r="D64" s="159"/>
      <c r="E64" s="159"/>
      <c r="F64" s="159"/>
      <c r="G64" s="280">
        <f t="shared" si="4"/>
        <v>0</v>
      </c>
      <c r="H64" s="280">
        <f t="shared" si="5"/>
        <v>0</v>
      </c>
      <c r="I64" s="280">
        <f t="shared" si="6"/>
        <v>0</v>
      </c>
      <c r="J64" s="281">
        <f t="shared" si="3"/>
        <v>0</v>
      </c>
      <c r="L64" s="257">
        <f>IFERROR(VLOOKUP(A64,'Expenditure &amp; Revenue'!$A$5:$C$34,2,FALSE),0)</f>
        <v>0</v>
      </c>
      <c r="M64" s="257">
        <f>IFERROR(VLOOKUP(A64,'Expenditure &amp; Revenue'!$A$5:$C$34,3,FALSE),0)</f>
        <v>0</v>
      </c>
    </row>
    <row r="65" spans="1:13" x14ac:dyDescent="0.2">
      <c r="A65" s="103"/>
      <c r="B65" s="158"/>
      <c r="C65" s="449"/>
      <c r="D65" s="159"/>
      <c r="E65" s="159"/>
      <c r="F65" s="159"/>
      <c r="G65" s="280">
        <f t="shared" si="4"/>
        <v>0</v>
      </c>
      <c r="H65" s="280">
        <f t="shared" si="5"/>
        <v>0</v>
      </c>
      <c r="I65" s="280">
        <f t="shared" si="6"/>
        <v>0</v>
      </c>
      <c r="J65" s="281">
        <f t="shared" si="3"/>
        <v>0</v>
      </c>
      <c r="L65" s="257">
        <f>IFERROR(VLOOKUP(A65,'Expenditure &amp; Revenue'!$A$5:$C$34,2,FALSE),0)</f>
        <v>0</v>
      </c>
      <c r="M65" s="257">
        <f>IFERROR(VLOOKUP(A65,'Expenditure &amp; Revenue'!$A$5:$C$34,3,FALSE),0)</f>
        <v>0</v>
      </c>
    </row>
    <row r="66" spans="1:13" x14ac:dyDescent="0.2">
      <c r="A66" s="103"/>
      <c r="B66" s="158"/>
      <c r="C66" s="449"/>
      <c r="D66" s="159"/>
      <c r="E66" s="159"/>
      <c r="F66" s="159"/>
      <c r="G66" s="280">
        <f t="shared" si="4"/>
        <v>0</v>
      </c>
      <c r="H66" s="280">
        <f t="shared" si="5"/>
        <v>0</v>
      </c>
      <c r="I66" s="280">
        <f t="shared" si="6"/>
        <v>0</v>
      </c>
      <c r="J66" s="281">
        <f t="shared" si="3"/>
        <v>0</v>
      </c>
      <c r="L66" s="257">
        <f>IFERROR(VLOOKUP(A66,'Expenditure &amp; Revenue'!$A$5:$C$34,2,FALSE),0)</f>
        <v>0</v>
      </c>
      <c r="M66" s="257">
        <f>IFERROR(VLOOKUP(A66,'Expenditure &amp; Revenue'!$A$5:$C$34,3,FALSE),0)</f>
        <v>0</v>
      </c>
    </row>
    <row r="67" spans="1:13" x14ac:dyDescent="0.2">
      <c r="A67" s="103"/>
      <c r="B67" s="158"/>
      <c r="C67" s="449"/>
      <c r="D67" s="159"/>
      <c r="E67" s="159"/>
      <c r="F67" s="159"/>
      <c r="G67" s="280">
        <f t="shared" ref="G67:G102" si="7">IF(OR(ISBLANK(A67),L67=0,M67=0,ISBLANK(B67)),0,ROUND(C67*D67,2))</f>
        <v>0</v>
      </c>
      <c r="H67" s="280">
        <f t="shared" ref="H67:H102" si="8">IF(OR(ISBLANK(A67),L67=0,M67=0,ISBLANK(B67)),0,ROUND(C67*E67,2))</f>
        <v>0</v>
      </c>
      <c r="I67" s="280">
        <f t="shared" ref="I67:I102" si="9">IF(OR(ISBLANK(A67),L67=0,M67=0,ISBLANK(B67)),0,ROUND(C67*F67,2))</f>
        <v>0</v>
      </c>
      <c r="J67" s="281">
        <f t="shared" si="3"/>
        <v>0</v>
      </c>
      <c r="L67" s="257">
        <f>IFERROR(VLOOKUP(A67,'Expenditure &amp; Revenue'!$A$5:$C$34,2,FALSE),0)</f>
        <v>0</v>
      </c>
      <c r="M67" s="257">
        <f>IFERROR(VLOOKUP(A67,'Expenditure &amp; Revenue'!$A$5:$C$34,3,FALSE),0)</f>
        <v>0</v>
      </c>
    </row>
    <row r="68" spans="1:13" x14ac:dyDescent="0.2">
      <c r="A68" s="103"/>
      <c r="B68" s="158"/>
      <c r="C68" s="449"/>
      <c r="D68" s="159"/>
      <c r="E68" s="159"/>
      <c r="F68" s="159"/>
      <c r="G68" s="280">
        <f>IF(OR(ISBLANK(A68),L68=0,M68=0,ISBLANK(B68)),0,ROUND(C68*D68,2))</f>
        <v>0</v>
      </c>
      <c r="H68" s="280">
        <f t="shared" si="8"/>
        <v>0</v>
      </c>
      <c r="I68" s="280">
        <f t="shared" si="9"/>
        <v>0</v>
      </c>
      <c r="J68" s="281">
        <f t="shared" si="3"/>
        <v>0</v>
      </c>
      <c r="L68" s="257">
        <f>IFERROR(VLOOKUP(A68,'Expenditure &amp; Revenue'!$A$5:$C$34,2,FALSE),0)</f>
        <v>0</v>
      </c>
      <c r="M68" s="257">
        <f>IFERROR(VLOOKUP(A68,'Expenditure &amp; Revenue'!$A$5:$C$34,3,FALSE),0)</f>
        <v>0</v>
      </c>
    </row>
    <row r="69" spans="1:13" x14ac:dyDescent="0.2">
      <c r="A69" s="103"/>
      <c r="B69" s="158"/>
      <c r="C69" s="449"/>
      <c r="D69" s="159"/>
      <c r="E69" s="159"/>
      <c r="F69" s="159"/>
      <c r="G69" s="280">
        <f t="shared" si="7"/>
        <v>0</v>
      </c>
      <c r="H69" s="280">
        <f t="shared" si="8"/>
        <v>0</v>
      </c>
      <c r="I69" s="280">
        <f t="shared" si="9"/>
        <v>0</v>
      </c>
      <c r="J69" s="281">
        <f t="shared" ref="J69:J93" si="10">SUM(G69:I69)</f>
        <v>0</v>
      </c>
      <c r="L69" s="257">
        <f>IFERROR(VLOOKUP(A69,'Expenditure &amp; Revenue'!$A$5:$C$34,2,FALSE),0)</f>
        <v>0</v>
      </c>
      <c r="M69" s="257">
        <f>IFERROR(VLOOKUP(A69,'Expenditure &amp; Revenue'!$A$5:$C$34,3,FALSE),0)</f>
        <v>0</v>
      </c>
    </row>
    <row r="70" spans="1:13" x14ac:dyDescent="0.2">
      <c r="A70" s="103"/>
      <c r="B70" s="158"/>
      <c r="C70" s="449"/>
      <c r="D70" s="159"/>
      <c r="E70" s="159"/>
      <c r="F70" s="159"/>
      <c r="G70" s="280">
        <f t="shared" si="7"/>
        <v>0</v>
      </c>
      <c r="H70" s="280">
        <f t="shared" si="8"/>
        <v>0</v>
      </c>
      <c r="I70" s="280">
        <f t="shared" si="9"/>
        <v>0</v>
      </c>
      <c r="J70" s="281">
        <f t="shared" si="10"/>
        <v>0</v>
      </c>
      <c r="L70" s="257">
        <f>IFERROR(VLOOKUP(A70,'Expenditure &amp; Revenue'!$A$5:$C$34,2,FALSE),0)</f>
        <v>0</v>
      </c>
      <c r="M70" s="257">
        <f>IFERROR(VLOOKUP(A70,'Expenditure &amp; Revenue'!$A$5:$C$34,3,FALSE),0)</f>
        <v>0</v>
      </c>
    </row>
    <row r="71" spans="1:13" x14ac:dyDescent="0.2">
      <c r="A71" s="103"/>
      <c r="B71" s="158"/>
      <c r="C71" s="449"/>
      <c r="D71" s="159"/>
      <c r="E71" s="159"/>
      <c r="F71" s="159"/>
      <c r="G71" s="280">
        <f t="shared" si="7"/>
        <v>0</v>
      </c>
      <c r="H71" s="280">
        <f t="shared" si="8"/>
        <v>0</v>
      </c>
      <c r="I71" s="280">
        <f t="shared" si="9"/>
        <v>0</v>
      </c>
      <c r="J71" s="281">
        <f t="shared" si="10"/>
        <v>0</v>
      </c>
      <c r="L71" s="257">
        <f>IFERROR(VLOOKUP(A71,'Expenditure &amp; Revenue'!$A$5:$C$34,2,FALSE),0)</f>
        <v>0</v>
      </c>
      <c r="M71" s="257">
        <f>IFERROR(VLOOKUP(A71,'Expenditure &amp; Revenue'!$A$5:$C$34,3,FALSE),0)</f>
        <v>0</v>
      </c>
    </row>
    <row r="72" spans="1:13" x14ac:dyDescent="0.2">
      <c r="A72" s="103"/>
      <c r="B72" s="158"/>
      <c r="C72" s="449"/>
      <c r="D72" s="159"/>
      <c r="E72" s="159"/>
      <c r="F72" s="159"/>
      <c r="G72" s="280">
        <f t="shared" si="7"/>
        <v>0</v>
      </c>
      <c r="H72" s="280">
        <f t="shared" si="8"/>
        <v>0</v>
      </c>
      <c r="I72" s="280">
        <f t="shared" si="9"/>
        <v>0</v>
      </c>
      <c r="J72" s="281">
        <f t="shared" si="10"/>
        <v>0</v>
      </c>
      <c r="L72" s="257">
        <f>IFERROR(VLOOKUP(A72,'Expenditure &amp; Revenue'!$A$5:$C$34,2,FALSE),0)</f>
        <v>0</v>
      </c>
      <c r="M72" s="257">
        <f>IFERROR(VLOOKUP(A72,'Expenditure &amp; Revenue'!$A$5:$C$34,3,FALSE),0)</f>
        <v>0</v>
      </c>
    </row>
    <row r="73" spans="1:13" x14ac:dyDescent="0.2">
      <c r="A73" s="103"/>
      <c r="B73" s="158"/>
      <c r="C73" s="449"/>
      <c r="D73" s="159"/>
      <c r="E73" s="159"/>
      <c r="F73" s="159"/>
      <c r="G73" s="280">
        <f t="shared" si="7"/>
        <v>0</v>
      </c>
      <c r="H73" s="280">
        <f t="shared" si="8"/>
        <v>0</v>
      </c>
      <c r="I73" s="280">
        <f t="shared" si="9"/>
        <v>0</v>
      </c>
      <c r="J73" s="281">
        <f t="shared" si="10"/>
        <v>0</v>
      </c>
      <c r="L73" s="257">
        <f>IFERROR(VLOOKUP(A73,'Expenditure &amp; Revenue'!$A$5:$C$34,2,FALSE),0)</f>
        <v>0</v>
      </c>
      <c r="M73" s="257">
        <f>IFERROR(VLOOKUP(A73,'Expenditure &amp; Revenue'!$A$5:$C$34,3,FALSE),0)</f>
        <v>0</v>
      </c>
    </row>
    <row r="74" spans="1:13" x14ac:dyDescent="0.2">
      <c r="A74" s="103"/>
      <c r="B74" s="158"/>
      <c r="C74" s="449"/>
      <c r="D74" s="159"/>
      <c r="E74" s="159"/>
      <c r="F74" s="159"/>
      <c r="G74" s="280">
        <f t="shared" si="7"/>
        <v>0</v>
      </c>
      <c r="H74" s="280">
        <f t="shared" si="8"/>
        <v>0</v>
      </c>
      <c r="I74" s="280">
        <f t="shared" si="9"/>
        <v>0</v>
      </c>
      <c r="J74" s="281">
        <f t="shared" si="10"/>
        <v>0</v>
      </c>
      <c r="L74" s="257">
        <f>IFERROR(VLOOKUP(A74,'Expenditure &amp; Revenue'!$A$5:$C$34,2,FALSE),0)</f>
        <v>0</v>
      </c>
      <c r="M74" s="257">
        <f>IFERROR(VLOOKUP(A74,'Expenditure &amp; Revenue'!$A$5:$C$34,3,FALSE),0)</f>
        <v>0</v>
      </c>
    </row>
    <row r="75" spans="1:13" x14ac:dyDescent="0.2">
      <c r="A75" s="103"/>
      <c r="B75" s="158"/>
      <c r="C75" s="449"/>
      <c r="D75" s="159"/>
      <c r="E75" s="159"/>
      <c r="F75" s="159"/>
      <c r="G75" s="280">
        <f t="shared" si="7"/>
        <v>0</v>
      </c>
      <c r="H75" s="280">
        <f t="shared" si="8"/>
        <v>0</v>
      </c>
      <c r="I75" s="280">
        <f t="shared" si="9"/>
        <v>0</v>
      </c>
      <c r="J75" s="281">
        <f t="shared" si="10"/>
        <v>0</v>
      </c>
      <c r="L75" s="257">
        <f>IFERROR(VLOOKUP(A75,'Expenditure &amp; Revenue'!$A$5:$C$34,2,FALSE),0)</f>
        <v>0</v>
      </c>
      <c r="M75" s="257">
        <f>IFERROR(VLOOKUP(A75,'Expenditure &amp; Revenue'!$A$5:$C$34,3,FALSE),0)</f>
        <v>0</v>
      </c>
    </row>
    <row r="76" spans="1:13" x14ac:dyDescent="0.2">
      <c r="A76" s="103"/>
      <c r="B76" s="158"/>
      <c r="C76" s="449"/>
      <c r="D76" s="159"/>
      <c r="E76" s="159"/>
      <c r="F76" s="159"/>
      <c r="G76" s="280">
        <f t="shared" si="7"/>
        <v>0</v>
      </c>
      <c r="H76" s="280">
        <f t="shared" si="8"/>
        <v>0</v>
      </c>
      <c r="I76" s="280">
        <f t="shared" si="9"/>
        <v>0</v>
      </c>
      <c r="J76" s="281">
        <f t="shared" si="10"/>
        <v>0</v>
      </c>
      <c r="L76" s="257">
        <f>IFERROR(VLOOKUP(A76,'Expenditure &amp; Revenue'!$A$5:$C$34,2,FALSE),0)</f>
        <v>0</v>
      </c>
      <c r="M76" s="257">
        <f>IFERROR(VLOOKUP(A76,'Expenditure &amp; Revenue'!$A$5:$C$34,3,FALSE),0)</f>
        <v>0</v>
      </c>
    </row>
    <row r="77" spans="1:13" x14ac:dyDescent="0.2">
      <c r="A77" s="103"/>
      <c r="B77" s="158"/>
      <c r="C77" s="449"/>
      <c r="D77" s="159"/>
      <c r="E77" s="159"/>
      <c r="F77" s="159"/>
      <c r="G77" s="280">
        <f t="shared" si="7"/>
        <v>0</v>
      </c>
      <c r="H77" s="280">
        <f t="shared" si="8"/>
        <v>0</v>
      </c>
      <c r="I77" s="280">
        <f t="shared" si="9"/>
        <v>0</v>
      </c>
      <c r="J77" s="281">
        <f t="shared" si="10"/>
        <v>0</v>
      </c>
      <c r="L77" s="257">
        <f>IFERROR(VLOOKUP(A77,'Expenditure &amp; Revenue'!$A$5:$C$34,2,FALSE),0)</f>
        <v>0</v>
      </c>
      <c r="M77" s="257">
        <f>IFERROR(VLOOKUP(A77,'Expenditure &amp; Revenue'!$A$5:$C$34,3,FALSE),0)</f>
        <v>0</v>
      </c>
    </row>
    <row r="78" spans="1:13" x14ac:dyDescent="0.2">
      <c r="A78" s="103"/>
      <c r="B78" s="158"/>
      <c r="C78" s="449"/>
      <c r="D78" s="159"/>
      <c r="E78" s="159"/>
      <c r="F78" s="159"/>
      <c r="G78" s="280">
        <f t="shared" si="7"/>
        <v>0</v>
      </c>
      <c r="H78" s="280">
        <f t="shared" si="8"/>
        <v>0</v>
      </c>
      <c r="I78" s="280">
        <f t="shared" si="9"/>
        <v>0</v>
      </c>
      <c r="J78" s="281">
        <f t="shared" si="10"/>
        <v>0</v>
      </c>
      <c r="L78" s="257">
        <f>IFERROR(VLOOKUP(A78,'Expenditure &amp; Revenue'!$A$5:$C$34,2,FALSE),0)</f>
        <v>0</v>
      </c>
      <c r="M78" s="257">
        <f>IFERROR(VLOOKUP(A78,'Expenditure &amp; Revenue'!$A$5:$C$34,3,FALSE),0)</f>
        <v>0</v>
      </c>
    </row>
    <row r="79" spans="1:13" x14ac:dyDescent="0.2">
      <c r="A79" s="103"/>
      <c r="B79" s="158"/>
      <c r="C79" s="449"/>
      <c r="D79" s="159"/>
      <c r="E79" s="159"/>
      <c r="F79" s="159"/>
      <c r="G79" s="280">
        <f t="shared" si="7"/>
        <v>0</v>
      </c>
      <c r="H79" s="280">
        <f t="shared" si="8"/>
        <v>0</v>
      </c>
      <c r="I79" s="280">
        <f t="shared" si="9"/>
        <v>0</v>
      </c>
      <c r="J79" s="281">
        <f t="shared" si="10"/>
        <v>0</v>
      </c>
      <c r="L79" s="257">
        <f>IFERROR(VLOOKUP(A79,'Expenditure &amp; Revenue'!$A$5:$C$34,2,FALSE),0)</f>
        <v>0</v>
      </c>
      <c r="M79" s="257">
        <f>IFERROR(VLOOKUP(A79,'Expenditure &amp; Revenue'!$A$5:$C$34,3,FALSE),0)</f>
        <v>0</v>
      </c>
    </row>
    <row r="80" spans="1:13" x14ac:dyDescent="0.2">
      <c r="A80" s="103"/>
      <c r="B80" s="158"/>
      <c r="C80" s="449"/>
      <c r="D80" s="159"/>
      <c r="E80" s="159"/>
      <c r="F80" s="159"/>
      <c r="G80" s="280">
        <f t="shared" si="7"/>
        <v>0</v>
      </c>
      <c r="H80" s="280">
        <f t="shared" si="8"/>
        <v>0</v>
      </c>
      <c r="I80" s="280">
        <f t="shared" si="9"/>
        <v>0</v>
      </c>
      <c r="J80" s="281">
        <f t="shared" si="10"/>
        <v>0</v>
      </c>
      <c r="L80" s="257">
        <f>IFERROR(VLOOKUP(A80,'Expenditure &amp; Revenue'!$A$5:$C$34,2,FALSE),0)</f>
        <v>0</v>
      </c>
      <c r="M80" s="257">
        <f>IFERROR(VLOOKUP(A80,'Expenditure &amp; Revenue'!$A$5:$C$34,3,FALSE),0)</f>
        <v>0</v>
      </c>
    </row>
    <row r="81" spans="1:13" x14ac:dyDescent="0.2">
      <c r="A81" s="103"/>
      <c r="B81" s="158"/>
      <c r="C81" s="449"/>
      <c r="D81" s="159"/>
      <c r="E81" s="159"/>
      <c r="F81" s="159"/>
      <c r="G81" s="280">
        <f t="shared" si="7"/>
        <v>0</v>
      </c>
      <c r="H81" s="280">
        <f t="shared" si="8"/>
        <v>0</v>
      </c>
      <c r="I81" s="280">
        <f t="shared" si="9"/>
        <v>0</v>
      </c>
      <c r="J81" s="281">
        <f t="shared" si="10"/>
        <v>0</v>
      </c>
      <c r="L81" s="257">
        <f>IFERROR(VLOOKUP(A81,'Expenditure &amp; Revenue'!$A$5:$C$34,2,FALSE),0)</f>
        <v>0</v>
      </c>
      <c r="M81" s="257">
        <f>IFERROR(VLOOKUP(A81,'Expenditure &amp; Revenue'!$A$5:$C$34,3,FALSE),0)</f>
        <v>0</v>
      </c>
    </row>
    <row r="82" spans="1:13" x14ac:dyDescent="0.2">
      <c r="A82" s="103"/>
      <c r="B82" s="158"/>
      <c r="C82" s="449"/>
      <c r="D82" s="159"/>
      <c r="E82" s="159"/>
      <c r="F82" s="159"/>
      <c r="G82" s="280">
        <f t="shared" si="7"/>
        <v>0</v>
      </c>
      <c r="H82" s="280">
        <f t="shared" si="8"/>
        <v>0</v>
      </c>
      <c r="I82" s="280">
        <f t="shared" si="9"/>
        <v>0</v>
      </c>
      <c r="J82" s="281">
        <f t="shared" si="10"/>
        <v>0</v>
      </c>
      <c r="L82" s="257">
        <f>IFERROR(VLOOKUP(A82,'Expenditure &amp; Revenue'!$A$5:$C$34,2,FALSE),0)</f>
        <v>0</v>
      </c>
      <c r="M82" s="257">
        <f>IFERROR(VLOOKUP(A82,'Expenditure &amp; Revenue'!$A$5:$C$34,3,FALSE),0)</f>
        <v>0</v>
      </c>
    </row>
    <row r="83" spans="1:13" x14ac:dyDescent="0.2">
      <c r="A83" s="103"/>
      <c r="B83" s="158"/>
      <c r="C83" s="449"/>
      <c r="D83" s="159"/>
      <c r="E83" s="159"/>
      <c r="F83" s="159"/>
      <c r="G83" s="280">
        <f t="shared" si="7"/>
        <v>0</v>
      </c>
      <c r="H83" s="280">
        <f t="shared" si="8"/>
        <v>0</v>
      </c>
      <c r="I83" s="280">
        <f t="shared" si="9"/>
        <v>0</v>
      </c>
      <c r="J83" s="281">
        <f t="shared" si="10"/>
        <v>0</v>
      </c>
      <c r="L83" s="257">
        <f>IFERROR(VLOOKUP(A83,'Expenditure &amp; Revenue'!$A$5:$C$34,2,FALSE),0)</f>
        <v>0</v>
      </c>
      <c r="M83" s="257">
        <f>IFERROR(VLOOKUP(A83,'Expenditure &amp; Revenue'!$A$5:$C$34,3,FALSE),0)</f>
        <v>0</v>
      </c>
    </row>
    <row r="84" spans="1:13" x14ac:dyDescent="0.2">
      <c r="A84" s="103"/>
      <c r="B84" s="158"/>
      <c r="C84" s="449"/>
      <c r="D84" s="159"/>
      <c r="E84" s="159"/>
      <c r="F84" s="159"/>
      <c r="G84" s="280">
        <f t="shared" si="7"/>
        <v>0</v>
      </c>
      <c r="H84" s="280">
        <f t="shared" si="8"/>
        <v>0</v>
      </c>
      <c r="I84" s="280">
        <f t="shared" si="9"/>
        <v>0</v>
      </c>
      <c r="J84" s="281">
        <f t="shared" si="10"/>
        <v>0</v>
      </c>
      <c r="L84" s="257">
        <f>IFERROR(VLOOKUP(A84,'Expenditure &amp; Revenue'!$A$5:$C$34,2,FALSE),0)</f>
        <v>0</v>
      </c>
      <c r="M84" s="257">
        <f>IFERROR(VLOOKUP(A84,'Expenditure &amp; Revenue'!$A$5:$C$34,3,FALSE),0)</f>
        <v>0</v>
      </c>
    </row>
    <row r="85" spans="1:13" x14ac:dyDescent="0.2">
      <c r="A85" s="103"/>
      <c r="B85" s="158"/>
      <c r="C85" s="449"/>
      <c r="D85" s="159"/>
      <c r="E85" s="159"/>
      <c r="F85" s="159"/>
      <c r="G85" s="280">
        <f t="shared" si="7"/>
        <v>0</v>
      </c>
      <c r="H85" s="280">
        <f t="shared" si="8"/>
        <v>0</v>
      </c>
      <c r="I85" s="280">
        <f t="shared" si="9"/>
        <v>0</v>
      </c>
      <c r="J85" s="281">
        <f t="shared" si="10"/>
        <v>0</v>
      </c>
      <c r="L85" s="257">
        <f>IFERROR(VLOOKUP(A85,'Expenditure &amp; Revenue'!$A$5:$C$34,2,FALSE),0)</f>
        <v>0</v>
      </c>
      <c r="M85" s="257">
        <f>IFERROR(VLOOKUP(A85,'Expenditure &amp; Revenue'!$A$5:$C$34,3,FALSE),0)</f>
        <v>0</v>
      </c>
    </row>
    <row r="86" spans="1:13" x14ac:dyDescent="0.2">
      <c r="A86" s="103"/>
      <c r="B86" s="158"/>
      <c r="C86" s="449"/>
      <c r="D86" s="159"/>
      <c r="E86" s="159"/>
      <c r="F86" s="159"/>
      <c r="G86" s="280">
        <f t="shared" si="7"/>
        <v>0</v>
      </c>
      <c r="H86" s="280">
        <f t="shared" si="8"/>
        <v>0</v>
      </c>
      <c r="I86" s="280">
        <f t="shared" si="9"/>
        <v>0</v>
      </c>
      <c r="J86" s="281">
        <f t="shared" si="10"/>
        <v>0</v>
      </c>
      <c r="L86" s="257">
        <f>IFERROR(VLOOKUP(A86,'Expenditure &amp; Revenue'!$A$5:$C$34,2,FALSE),0)</f>
        <v>0</v>
      </c>
      <c r="M86" s="257">
        <f>IFERROR(VLOOKUP(A86,'Expenditure &amp; Revenue'!$A$5:$C$34,3,FALSE),0)</f>
        <v>0</v>
      </c>
    </row>
    <row r="87" spans="1:13" x14ac:dyDescent="0.2">
      <c r="A87" s="103"/>
      <c r="B87" s="158"/>
      <c r="C87" s="449"/>
      <c r="D87" s="159"/>
      <c r="E87" s="159"/>
      <c r="F87" s="159"/>
      <c r="G87" s="280">
        <f t="shared" si="7"/>
        <v>0</v>
      </c>
      <c r="H87" s="280">
        <f t="shared" si="8"/>
        <v>0</v>
      </c>
      <c r="I87" s="280">
        <f t="shared" si="9"/>
        <v>0</v>
      </c>
      <c r="J87" s="281">
        <f t="shared" si="10"/>
        <v>0</v>
      </c>
      <c r="L87" s="257">
        <f>IFERROR(VLOOKUP(A87,'Expenditure &amp; Revenue'!$A$5:$C$34,2,FALSE),0)</f>
        <v>0</v>
      </c>
      <c r="M87" s="257">
        <f>IFERROR(VLOOKUP(A87,'Expenditure &amp; Revenue'!$A$5:$C$34,3,FALSE),0)</f>
        <v>0</v>
      </c>
    </row>
    <row r="88" spans="1:13" x14ac:dyDescent="0.2">
      <c r="A88" s="103"/>
      <c r="B88" s="158"/>
      <c r="C88" s="449"/>
      <c r="D88" s="159"/>
      <c r="E88" s="159"/>
      <c r="F88" s="159"/>
      <c r="G88" s="280">
        <f t="shared" si="7"/>
        <v>0</v>
      </c>
      <c r="H88" s="280">
        <f t="shared" si="8"/>
        <v>0</v>
      </c>
      <c r="I88" s="280">
        <f t="shared" si="9"/>
        <v>0</v>
      </c>
      <c r="J88" s="281">
        <f t="shared" si="10"/>
        <v>0</v>
      </c>
      <c r="L88" s="257">
        <f>IFERROR(VLOOKUP(A88,'Expenditure &amp; Revenue'!$A$5:$C$34,2,FALSE),0)</f>
        <v>0</v>
      </c>
      <c r="M88" s="257">
        <f>IFERROR(VLOOKUP(A88,'Expenditure &amp; Revenue'!$A$5:$C$34,3,FALSE),0)</f>
        <v>0</v>
      </c>
    </row>
    <row r="89" spans="1:13" x14ac:dyDescent="0.2">
      <c r="A89" s="103"/>
      <c r="B89" s="158"/>
      <c r="C89" s="449"/>
      <c r="D89" s="159"/>
      <c r="E89" s="159"/>
      <c r="F89" s="159"/>
      <c r="G89" s="280">
        <f t="shared" si="7"/>
        <v>0</v>
      </c>
      <c r="H89" s="280">
        <f t="shared" si="8"/>
        <v>0</v>
      </c>
      <c r="I89" s="280">
        <f t="shared" si="9"/>
        <v>0</v>
      </c>
      <c r="J89" s="281">
        <f t="shared" si="10"/>
        <v>0</v>
      </c>
      <c r="L89" s="257">
        <f>IFERROR(VLOOKUP(A89,'Expenditure &amp; Revenue'!$A$5:$C$34,2,FALSE),0)</f>
        <v>0</v>
      </c>
      <c r="M89" s="257">
        <f>IFERROR(VLOOKUP(A89,'Expenditure &amp; Revenue'!$A$5:$C$34,3,FALSE),0)</f>
        <v>0</v>
      </c>
    </row>
    <row r="90" spans="1:13" x14ac:dyDescent="0.2">
      <c r="A90" s="103"/>
      <c r="B90" s="158"/>
      <c r="C90" s="449"/>
      <c r="D90" s="159"/>
      <c r="E90" s="159"/>
      <c r="F90" s="159"/>
      <c r="G90" s="280">
        <f t="shared" si="7"/>
        <v>0</v>
      </c>
      <c r="H90" s="280">
        <f t="shared" si="8"/>
        <v>0</v>
      </c>
      <c r="I90" s="280">
        <f t="shared" si="9"/>
        <v>0</v>
      </c>
      <c r="J90" s="281">
        <f t="shared" si="10"/>
        <v>0</v>
      </c>
      <c r="L90" s="257">
        <f>IFERROR(VLOOKUP(A90,'Expenditure &amp; Revenue'!$A$5:$C$34,2,FALSE),0)</f>
        <v>0</v>
      </c>
      <c r="M90" s="257">
        <f>IFERROR(VLOOKUP(A90,'Expenditure &amp; Revenue'!$A$5:$C$34,3,FALSE),0)</f>
        <v>0</v>
      </c>
    </row>
    <row r="91" spans="1:13" x14ac:dyDescent="0.2">
      <c r="A91" s="103"/>
      <c r="B91" s="158"/>
      <c r="C91" s="449"/>
      <c r="D91" s="159"/>
      <c r="E91" s="159"/>
      <c r="F91" s="159"/>
      <c r="G91" s="280">
        <f t="shared" si="7"/>
        <v>0</v>
      </c>
      <c r="H91" s="280">
        <f t="shared" si="8"/>
        <v>0</v>
      </c>
      <c r="I91" s="280">
        <f t="shared" si="9"/>
        <v>0</v>
      </c>
      <c r="J91" s="281">
        <f t="shared" si="10"/>
        <v>0</v>
      </c>
      <c r="L91" s="257">
        <f>IFERROR(VLOOKUP(A91,'Expenditure &amp; Revenue'!$A$5:$C$34,2,FALSE),0)</f>
        <v>0</v>
      </c>
      <c r="M91" s="257">
        <f>IFERROR(VLOOKUP(A91,'Expenditure &amp; Revenue'!$A$5:$C$34,3,FALSE),0)</f>
        <v>0</v>
      </c>
    </row>
    <row r="92" spans="1:13" x14ac:dyDescent="0.2">
      <c r="A92" s="103"/>
      <c r="B92" s="158"/>
      <c r="C92" s="449"/>
      <c r="D92" s="159"/>
      <c r="E92" s="159"/>
      <c r="F92" s="159"/>
      <c r="G92" s="280">
        <f t="shared" si="7"/>
        <v>0</v>
      </c>
      <c r="H92" s="280">
        <f t="shared" si="8"/>
        <v>0</v>
      </c>
      <c r="I92" s="280">
        <f t="shared" si="9"/>
        <v>0</v>
      </c>
      <c r="J92" s="281">
        <f t="shared" si="10"/>
        <v>0</v>
      </c>
      <c r="L92" s="257">
        <f>IFERROR(VLOOKUP(A92,'Expenditure &amp; Revenue'!$A$5:$C$34,2,FALSE),0)</f>
        <v>0</v>
      </c>
      <c r="M92" s="257">
        <f>IFERROR(VLOOKUP(A92,'Expenditure &amp; Revenue'!$A$5:$C$34,3,FALSE),0)</f>
        <v>0</v>
      </c>
    </row>
    <row r="93" spans="1:13" x14ac:dyDescent="0.2">
      <c r="A93" s="103"/>
      <c r="B93" s="158"/>
      <c r="C93" s="449"/>
      <c r="D93" s="159"/>
      <c r="E93" s="159"/>
      <c r="F93" s="159"/>
      <c r="G93" s="280">
        <f t="shared" si="7"/>
        <v>0</v>
      </c>
      <c r="H93" s="280">
        <f t="shared" si="8"/>
        <v>0</v>
      </c>
      <c r="I93" s="280">
        <f t="shared" si="9"/>
        <v>0</v>
      </c>
      <c r="J93" s="281">
        <f t="shared" si="10"/>
        <v>0</v>
      </c>
      <c r="L93" s="257">
        <f>IFERROR(VLOOKUP(A93,'Expenditure &amp; Revenue'!$A$5:$C$34,2,FALSE),0)</f>
        <v>0</v>
      </c>
      <c r="M93" s="257">
        <f>IFERROR(VLOOKUP(A93,'Expenditure &amp; Revenue'!$A$5:$C$34,3,FALSE),0)</f>
        <v>0</v>
      </c>
    </row>
    <row r="94" spans="1:13" x14ac:dyDescent="0.2">
      <c r="A94" s="103"/>
      <c r="B94" s="158"/>
      <c r="C94" s="449"/>
      <c r="D94" s="159"/>
      <c r="E94" s="159"/>
      <c r="F94" s="159"/>
      <c r="G94" s="280">
        <f t="shared" si="7"/>
        <v>0</v>
      </c>
      <c r="H94" s="280">
        <f t="shared" si="8"/>
        <v>0</v>
      </c>
      <c r="I94" s="280">
        <f t="shared" si="9"/>
        <v>0</v>
      </c>
      <c r="J94" s="281">
        <f t="shared" ref="J94:J102" si="11">SUM(G94:I94)</f>
        <v>0</v>
      </c>
      <c r="L94" s="257">
        <f>IFERROR(VLOOKUP(A94,'Expenditure &amp; Revenue'!$A$5:$C$34,2,FALSE),0)</f>
        <v>0</v>
      </c>
      <c r="M94" s="257">
        <f>IFERROR(VLOOKUP(A94,'Expenditure &amp; Revenue'!$A$5:$C$34,3,FALSE),0)</f>
        <v>0</v>
      </c>
    </row>
    <row r="95" spans="1:13" x14ac:dyDescent="0.2">
      <c r="A95" s="103"/>
      <c r="B95" s="158"/>
      <c r="C95" s="449"/>
      <c r="D95" s="159"/>
      <c r="E95" s="159"/>
      <c r="F95" s="159"/>
      <c r="G95" s="280">
        <f t="shared" si="7"/>
        <v>0</v>
      </c>
      <c r="H95" s="280">
        <f t="shared" si="8"/>
        <v>0</v>
      </c>
      <c r="I95" s="280">
        <f t="shared" si="9"/>
        <v>0</v>
      </c>
      <c r="J95" s="281">
        <f t="shared" si="11"/>
        <v>0</v>
      </c>
      <c r="L95" s="257">
        <f>IFERROR(VLOOKUP(A95,'Expenditure &amp; Revenue'!$A$5:$C$34,2,FALSE),0)</f>
        <v>0</v>
      </c>
      <c r="M95" s="257">
        <f>IFERROR(VLOOKUP(A95,'Expenditure &amp; Revenue'!$A$5:$C$34,3,FALSE),0)</f>
        <v>0</v>
      </c>
    </row>
    <row r="96" spans="1:13" x14ac:dyDescent="0.2">
      <c r="A96" s="103"/>
      <c r="B96" s="158"/>
      <c r="C96" s="449"/>
      <c r="D96" s="159"/>
      <c r="E96" s="159"/>
      <c r="F96" s="159"/>
      <c r="G96" s="280">
        <f t="shared" si="7"/>
        <v>0</v>
      </c>
      <c r="H96" s="280">
        <f t="shared" si="8"/>
        <v>0</v>
      </c>
      <c r="I96" s="280">
        <f t="shared" si="9"/>
        <v>0</v>
      </c>
      <c r="J96" s="281">
        <f t="shared" si="11"/>
        <v>0</v>
      </c>
      <c r="L96" s="257">
        <f>IFERROR(VLOOKUP(A96,'Expenditure &amp; Revenue'!$A$5:$C$34,2,FALSE),0)</f>
        <v>0</v>
      </c>
      <c r="M96" s="257">
        <f>IFERROR(VLOOKUP(A96,'Expenditure &amp; Revenue'!$A$5:$C$34,3,FALSE),0)</f>
        <v>0</v>
      </c>
    </row>
    <row r="97" spans="1:13" x14ac:dyDescent="0.2">
      <c r="A97" s="103"/>
      <c r="B97" s="158"/>
      <c r="C97" s="449"/>
      <c r="D97" s="160"/>
      <c r="E97" s="160"/>
      <c r="F97" s="160"/>
      <c r="G97" s="280">
        <f t="shared" si="7"/>
        <v>0</v>
      </c>
      <c r="H97" s="280">
        <f t="shared" si="8"/>
        <v>0</v>
      </c>
      <c r="I97" s="280">
        <f t="shared" si="9"/>
        <v>0</v>
      </c>
      <c r="J97" s="281">
        <f t="shared" si="11"/>
        <v>0</v>
      </c>
      <c r="L97" s="257">
        <f>IFERROR(VLOOKUP(A97,'Expenditure &amp; Revenue'!$A$5:$C$34,2,FALSE),0)</f>
        <v>0</v>
      </c>
      <c r="M97" s="257">
        <f>IFERROR(VLOOKUP(A97,'Expenditure &amp; Revenue'!$A$5:$C$34,3,FALSE),0)</f>
        <v>0</v>
      </c>
    </row>
    <row r="98" spans="1:13" x14ac:dyDescent="0.2">
      <c r="A98" s="103"/>
      <c r="B98" s="158"/>
      <c r="C98" s="449"/>
      <c r="D98" s="160"/>
      <c r="E98" s="160"/>
      <c r="F98" s="160"/>
      <c r="G98" s="280">
        <f t="shared" si="7"/>
        <v>0</v>
      </c>
      <c r="H98" s="280">
        <f t="shared" si="8"/>
        <v>0</v>
      </c>
      <c r="I98" s="280">
        <f t="shared" si="9"/>
        <v>0</v>
      </c>
      <c r="J98" s="281">
        <f t="shared" si="11"/>
        <v>0</v>
      </c>
      <c r="L98" s="257">
        <f>IFERROR(VLOOKUP(A98,'Expenditure &amp; Revenue'!$A$5:$C$34,2,FALSE),0)</f>
        <v>0</v>
      </c>
      <c r="M98" s="257">
        <f>IFERROR(VLOOKUP(A98,'Expenditure &amp; Revenue'!$A$5:$C$34,3,FALSE),0)</f>
        <v>0</v>
      </c>
    </row>
    <row r="99" spans="1:13" x14ac:dyDescent="0.2">
      <c r="A99" s="103"/>
      <c r="B99" s="158"/>
      <c r="C99" s="449"/>
      <c r="D99" s="160"/>
      <c r="E99" s="160"/>
      <c r="F99" s="160"/>
      <c r="G99" s="280">
        <f t="shared" si="7"/>
        <v>0</v>
      </c>
      <c r="H99" s="280">
        <f t="shared" si="8"/>
        <v>0</v>
      </c>
      <c r="I99" s="280">
        <f t="shared" si="9"/>
        <v>0</v>
      </c>
      <c r="J99" s="281">
        <f t="shared" si="11"/>
        <v>0</v>
      </c>
      <c r="L99" s="257">
        <f>IFERROR(VLOOKUP(A99,'Expenditure &amp; Revenue'!$A$5:$C$34,2,FALSE),0)</f>
        <v>0</v>
      </c>
      <c r="M99" s="257">
        <f>IFERROR(VLOOKUP(A99,'Expenditure &amp; Revenue'!$A$5:$C$34,3,FALSE),0)</f>
        <v>0</v>
      </c>
    </row>
    <row r="100" spans="1:13" x14ac:dyDescent="0.2">
      <c r="A100" s="103"/>
      <c r="B100" s="158"/>
      <c r="C100" s="449"/>
      <c r="D100" s="160"/>
      <c r="E100" s="160"/>
      <c r="F100" s="160"/>
      <c r="G100" s="280">
        <f t="shared" si="7"/>
        <v>0</v>
      </c>
      <c r="H100" s="280">
        <f t="shared" si="8"/>
        <v>0</v>
      </c>
      <c r="I100" s="280">
        <f t="shared" si="9"/>
        <v>0</v>
      </c>
      <c r="J100" s="281">
        <f t="shared" si="11"/>
        <v>0</v>
      </c>
      <c r="L100" s="257">
        <f>IFERROR(VLOOKUP(A100,'Expenditure &amp; Revenue'!$A$5:$C$34,2,FALSE),0)</f>
        <v>0</v>
      </c>
      <c r="M100" s="257">
        <f>IFERROR(VLOOKUP(A100,'Expenditure &amp; Revenue'!$A$5:$C$34,3,FALSE),0)</f>
        <v>0</v>
      </c>
    </row>
    <row r="101" spans="1:13" x14ac:dyDescent="0.2">
      <c r="A101" s="103"/>
      <c r="B101" s="158"/>
      <c r="C101" s="449"/>
      <c r="D101" s="160"/>
      <c r="E101" s="160"/>
      <c r="F101" s="160"/>
      <c r="G101" s="280">
        <f t="shared" si="7"/>
        <v>0</v>
      </c>
      <c r="H101" s="280">
        <f t="shared" si="8"/>
        <v>0</v>
      </c>
      <c r="I101" s="280">
        <f t="shared" si="9"/>
        <v>0</v>
      </c>
      <c r="J101" s="281">
        <f t="shared" si="11"/>
        <v>0</v>
      </c>
      <c r="L101" s="257">
        <f>IFERROR(VLOOKUP(A101,'Expenditure &amp; Revenue'!$A$5:$C$34,2,FALSE),0)</f>
        <v>0</v>
      </c>
      <c r="M101" s="257">
        <f>IFERROR(VLOOKUP(A101,'Expenditure &amp; Revenue'!$A$5:$C$34,3,FALSE),0)</f>
        <v>0</v>
      </c>
    </row>
    <row r="102" spans="1:13" ht="13.5" thickBot="1" x14ac:dyDescent="0.25">
      <c r="A102" s="104"/>
      <c r="B102" s="161"/>
      <c r="C102" s="449"/>
      <c r="D102" s="162"/>
      <c r="E102" s="162"/>
      <c r="F102" s="162"/>
      <c r="G102" s="282">
        <f t="shared" si="7"/>
        <v>0</v>
      </c>
      <c r="H102" s="282">
        <f t="shared" si="8"/>
        <v>0</v>
      </c>
      <c r="I102" s="282">
        <f t="shared" si="9"/>
        <v>0</v>
      </c>
      <c r="J102" s="283">
        <f t="shared" si="11"/>
        <v>0</v>
      </c>
      <c r="L102" s="257">
        <f>IFERROR(VLOOKUP(A102,'Expenditure &amp; Revenue'!$A$5:$C$34,2,FALSE),0)</f>
        <v>0</v>
      </c>
      <c r="M102" s="257">
        <f>IFERROR(VLOOKUP(A102,'Expenditure &amp; Revenue'!$A$5:$C$34,3,FALSE),0)</f>
        <v>0</v>
      </c>
    </row>
    <row r="103" spans="1:13" ht="19.899999999999999" customHeight="1" thickBot="1" x14ac:dyDescent="0.25">
      <c r="A103" s="679" t="s">
        <v>86</v>
      </c>
      <c r="B103" s="680"/>
      <c r="C103" s="583"/>
      <c r="D103" s="284">
        <f>SUM(D3:D102)</f>
        <v>0</v>
      </c>
      <c r="E103" s="285">
        <f>SUM(E3:E102)</f>
        <v>0</v>
      </c>
      <c r="F103" s="286">
        <f>SUM(F3:F102)</f>
        <v>0</v>
      </c>
      <c r="G103" s="675"/>
      <c r="H103" s="675"/>
      <c r="I103" s="675"/>
      <c r="J103" s="676"/>
      <c r="L103" s="164"/>
      <c r="M103" s="164"/>
    </row>
    <row r="104" spans="1:13" ht="19.899999999999999" customHeight="1" thickBot="1" x14ac:dyDescent="0.25">
      <c r="A104" s="681"/>
      <c r="B104" s="682"/>
      <c r="C104" s="585"/>
      <c r="D104" s="672">
        <f>SUM(D103:F103)</f>
        <v>0</v>
      </c>
      <c r="E104" s="673"/>
      <c r="F104" s="674"/>
      <c r="G104" s="677"/>
      <c r="H104" s="677"/>
      <c r="I104" s="677"/>
      <c r="J104" s="678"/>
      <c r="L104" s="165"/>
      <c r="M104" s="165"/>
    </row>
    <row r="105" spans="1:13" ht="24.95" customHeight="1" thickBot="1" x14ac:dyDescent="0.25">
      <c r="A105" s="665" t="s">
        <v>97</v>
      </c>
      <c r="B105" s="666"/>
      <c r="C105" s="666"/>
      <c r="D105" s="666"/>
      <c r="E105" s="666"/>
      <c r="F105" s="667"/>
      <c r="G105" s="287">
        <f>SUM(G3:G102)</f>
        <v>0</v>
      </c>
      <c r="H105" s="287">
        <f>SUM(H3:H102)</f>
        <v>0</v>
      </c>
      <c r="I105" s="287">
        <f>SUM(I3:I102)</f>
        <v>0</v>
      </c>
      <c r="J105" s="288">
        <f>SUM(J3:J102)</f>
        <v>0</v>
      </c>
      <c r="L105" s="166"/>
      <c r="M105" s="166"/>
    </row>
    <row r="106" spans="1:13" s="310" customFormat="1" ht="12" customHeight="1" thickTop="1" x14ac:dyDescent="0.2">
      <c r="A106" s="44"/>
      <c r="B106" s="44"/>
      <c r="C106" s="44"/>
      <c r="D106" s="44"/>
      <c r="E106" s="44"/>
      <c r="F106" s="44"/>
      <c r="G106" s="44"/>
      <c r="H106" s="44"/>
      <c r="I106" s="44"/>
      <c r="J106" s="44"/>
      <c r="L106" s="150"/>
      <c r="M106" s="150"/>
    </row>
    <row r="107" spans="1:13" hidden="1" x14ac:dyDescent="0.2">
      <c r="B107" s="15"/>
      <c r="C107" s="15"/>
      <c r="D107" s="15"/>
    </row>
    <row r="108" spans="1:13" hidden="1" x14ac:dyDescent="0.2">
      <c r="B108" s="15"/>
      <c r="C108" s="15"/>
      <c r="D108" s="15"/>
    </row>
    <row r="109" spans="1:13" hidden="1" x14ac:dyDescent="0.2">
      <c r="B109" s="15"/>
      <c r="C109" s="15"/>
      <c r="D109" s="15"/>
    </row>
  </sheetData>
  <sheetProtection password="8100" sheet="1"/>
  <mergeCells count="6">
    <mergeCell ref="A105:F105"/>
    <mergeCell ref="D1:F1"/>
    <mergeCell ref="G1:J1"/>
    <mergeCell ref="D104:F104"/>
    <mergeCell ref="G103:J104"/>
    <mergeCell ref="A103:C104"/>
  </mergeCells>
  <conditionalFormatting sqref="A1:J105">
    <cfRule type="expression" dxfId="1" priority="1" stopIfTrue="1">
      <formula>$A$1="Jean Monnet Support to Associations"</formula>
    </cfRule>
  </conditionalFormatting>
  <dataValidations count="2">
    <dataValidation type="list" allowBlank="1" showInputMessage="1" showErrorMessage="1" sqref="A3:A102" xr:uid="{00000000-0002-0000-0700-000000000000}">
      <formula1>Partners</formula1>
    </dataValidation>
    <dataValidation type="custom" allowBlank="1" showInputMessage="1" showErrorMessage="1" error="No more than two decimals." sqref="C3:C102" xr:uid="{00000000-0002-0000-0700-000001000000}">
      <formula1>EXACT(C3,TRUNC(C3,2))</formula1>
    </dataValidation>
  </dataValidations>
  <printOptions horizontalCentered="1" verticalCentered="1"/>
  <pageMargins left="0.59055118110236227" right="0.59055118110236227" top="0.59055118110236227" bottom="0.59055118110236227" header="0.31496062992125984" footer="0.31496062992125984"/>
  <pageSetup paperSize="9" scale="68" fitToHeight="0" orientation="landscape" r:id="rId1"/>
  <headerFooter alignWithMargins="0">
    <oddHeader>&amp;A</oddHeader>
    <oddFooter>Page &amp;P of &amp;N</oddFooter>
  </headerFooter>
  <rowBreaks count="1" manualBreakCount="1">
    <brk id="5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J49"/>
  <sheetViews>
    <sheetView zoomScale="90" zoomScaleNormal="90" workbookViewId="0"/>
  </sheetViews>
  <sheetFormatPr defaultColWidth="0" defaultRowHeight="0" customHeight="1" zeroHeight="1" x14ac:dyDescent="0.2"/>
  <cols>
    <col min="1" max="1" width="17.140625" style="239" customWidth="1"/>
    <col min="2" max="2" width="134.140625" style="239" customWidth="1"/>
    <col min="3" max="3" width="14.7109375" style="239" customWidth="1"/>
    <col min="4" max="4" width="16.85546875" style="239" customWidth="1"/>
    <col min="5" max="5" width="5.7109375" style="310" customWidth="1"/>
    <col min="6" max="7" width="17.140625" style="239" hidden="1" customWidth="1"/>
    <col min="8" max="8" width="13" style="239" hidden="1" customWidth="1"/>
    <col min="9" max="9" width="16.85546875" style="239" hidden="1" customWidth="1"/>
    <col min="10" max="10" width="1.7109375" style="239" hidden="1" customWidth="1"/>
    <col min="11" max="16384" width="8.85546875" style="239" hidden="1"/>
  </cols>
  <sheetData>
    <row r="1" spans="1:7" s="292" customFormat="1" ht="31.5" customHeight="1" thickTop="1" thickBot="1" x14ac:dyDescent="0.25">
      <c r="A1" s="262" t="s">
        <v>125</v>
      </c>
      <c r="B1" s="289" t="s">
        <v>1</v>
      </c>
      <c r="C1" s="290" t="s">
        <v>21</v>
      </c>
      <c r="D1" s="291" t="s">
        <v>35</v>
      </c>
      <c r="E1" s="427"/>
      <c r="F1" s="683" t="s">
        <v>132</v>
      </c>
      <c r="G1" s="661"/>
    </row>
    <row r="2" spans="1:7" ht="12.75" x14ac:dyDescent="0.2">
      <c r="A2" s="105"/>
      <c r="B2" s="106"/>
      <c r="C2" s="151"/>
      <c r="D2" s="293">
        <f t="shared" ref="D2:D41" si="0">IF(OR(ISBLANK(A2),F2=0,G2=0,ISBLANK(B2)),0,ROUND(C2,2))</f>
        <v>0</v>
      </c>
      <c r="F2" s="257">
        <f>IFERROR(VLOOKUP(A2,'Expenditure &amp; Revenue'!$A$5:$C$34,2,FALSE),0)</f>
        <v>0</v>
      </c>
      <c r="G2" s="241">
        <f>IFERROR(VLOOKUP(A2,'Expenditure &amp; Revenue'!$A$5:$C$34,3,FALSE),0)</f>
        <v>0</v>
      </c>
    </row>
    <row r="3" spans="1:7" ht="12.75" x14ac:dyDescent="0.2">
      <c r="A3" s="107"/>
      <c r="B3" s="108"/>
      <c r="C3" s="152"/>
      <c r="D3" s="294">
        <f t="shared" si="0"/>
        <v>0</v>
      </c>
      <c r="F3" s="295">
        <f>IFERROR(VLOOKUP(A3,'Expenditure &amp; Revenue'!$A$5:$C$34,2,FALSE),0)</f>
        <v>0</v>
      </c>
      <c r="G3" s="241">
        <f>IFERROR(VLOOKUP(A3,'Expenditure &amp; Revenue'!$A$5:$C$34,3,FALSE),0)</f>
        <v>0</v>
      </c>
    </row>
    <row r="4" spans="1:7" ht="12.75" x14ac:dyDescent="0.2">
      <c r="A4" s="107"/>
      <c r="B4" s="108"/>
      <c r="C4" s="152"/>
      <c r="D4" s="294">
        <f t="shared" si="0"/>
        <v>0</v>
      </c>
      <c r="F4" s="295">
        <f>IFERROR(VLOOKUP(A4,'Expenditure &amp; Revenue'!$A$5:$C$34,2,FALSE),0)</f>
        <v>0</v>
      </c>
      <c r="G4" s="241">
        <f>IFERROR(VLOOKUP(A4,'Expenditure &amp; Revenue'!$A$5:$C$34,3,FALSE),0)</f>
        <v>0</v>
      </c>
    </row>
    <row r="5" spans="1:7" ht="12.75" x14ac:dyDescent="0.2">
      <c r="A5" s="105"/>
      <c r="B5" s="108"/>
      <c r="C5" s="152"/>
      <c r="D5" s="294">
        <f t="shared" si="0"/>
        <v>0</v>
      </c>
      <c r="F5" s="295">
        <f>IFERROR(VLOOKUP(A5,'Expenditure &amp; Revenue'!$A$5:$C$34,2,FALSE),0)</f>
        <v>0</v>
      </c>
      <c r="G5" s="241">
        <f>IFERROR(VLOOKUP(A5,'Expenditure &amp; Revenue'!$A$5:$C$34,3,FALSE),0)</f>
        <v>0</v>
      </c>
    </row>
    <row r="6" spans="1:7" ht="12.75" x14ac:dyDescent="0.2">
      <c r="A6" s="107"/>
      <c r="B6" s="108"/>
      <c r="C6" s="152"/>
      <c r="D6" s="294">
        <f t="shared" si="0"/>
        <v>0</v>
      </c>
      <c r="F6" s="295">
        <f>IFERROR(VLOOKUP(A6,'Expenditure &amp; Revenue'!$A$5:$C$34,2,FALSE),0)</f>
        <v>0</v>
      </c>
      <c r="G6" s="241">
        <f>IFERROR(VLOOKUP(A6,'Expenditure &amp; Revenue'!$A$5:$C$34,3,FALSE),0)</f>
        <v>0</v>
      </c>
    </row>
    <row r="7" spans="1:7" ht="12.75" x14ac:dyDescent="0.2">
      <c r="A7" s="107"/>
      <c r="B7" s="108"/>
      <c r="C7" s="152"/>
      <c r="D7" s="294">
        <f t="shared" si="0"/>
        <v>0</v>
      </c>
      <c r="F7" s="295">
        <f>IFERROR(VLOOKUP(A7,'Expenditure &amp; Revenue'!$A$5:$C$34,2,FALSE),0)</f>
        <v>0</v>
      </c>
      <c r="G7" s="241">
        <f>IFERROR(VLOOKUP(A7,'Expenditure &amp; Revenue'!$A$5:$C$34,3,FALSE),0)</f>
        <v>0</v>
      </c>
    </row>
    <row r="8" spans="1:7" ht="12.75" x14ac:dyDescent="0.2">
      <c r="A8" s="105"/>
      <c r="B8" s="108"/>
      <c r="C8" s="152"/>
      <c r="D8" s="294">
        <f t="shared" si="0"/>
        <v>0</v>
      </c>
      <c r="F8" s="295">
        <f>IFERROR(VLOOKUP(A8,'Expenditure &amp; Revenue'!$A$5:$C$34,2,FALSE),0)</f>
        <v>0</v>
      </c>
      <c r="G8" s="241">
        <f>IFERROR(VLOOKUP(A8,'Expenditure &amp; Revenue'!$A$5:$C$34,3,FALSE),0)</f>
        <v>0</v>
      </c>
    </row>
    <row r="9" spans="1:7" ht="12.75" x14ac:dyDescent="0.2">
      <c r="A9" s="107"/>
      <c r="B9" s="108"/>
      <c r="C9" s="152"/>
      <c r="D9" s="294">
        <f t="shared" si="0"/>
        <v>0</v>
      </c>
      <c r="F9" s="295">
        <f>IFERROR(VLOOKUP(A9,'Expenditure &amp; Revenue'!$A$5:$C$34,2,FALSE),0)</f>
        <v>0</v>
      </c>
      <c r="G9" s="241">
        <f>IFERROR(VLOOKUP(A9,'Expenditure &amp; Revenue'!$A$5:$C$34,3,FALSE),0)</f>
        <v>0</v>
      </c>
    </row>
    <row r="10" spans="1:7" ht="12.75" x14ac:dyDescent="0.2">
      <c r="A10" s="107"/>
      <c r="B10" s="108"/>
      <c r="C10" s="152"/>
      <c r="D10" s="294">
        <f t="shared" si="0"/>
        <v>0</v>
      </c>
      <c r="F10" s="295">
        <f>IFERROR(VLOOKUP(A10,'Expenditure &amp; Revenue'!$A$5:$C$34,2,FALSE),0)</f>
        <v>0</v>
      </c>
      <c r="G10" s="241">
        <f>IFERROR(VLOOKUP(A10,'Expenditure &amp; Revenue'!$A$5:$C$34,3,FALSE),0)</f>
        <v>0</v>
      </c>
    </row>
    <row r="11" spans="1:7" ht="12.75" x14ac:dyDescent="0.2">
      <c r="A11" s="105"/>
      <c r="B11" s="108"/>
      <c r="C11" s="152"/>
      <c r="D11" s="294">
        <f t="shared" si="0"/>
        <v>0</v>
      </c>
      <c r="F11" s="295">
        <f>IFERROR(VLOOKUP(A11,'Expenditure &amp; Revenue'!$A$5:$C$34,2,FALSE),0)</f>
        <v>0</v>
      </c>
      <c r="G11" s="241">
        <f>IFERROR(VLOOKUP(A11,'Expenditure &amp; Revenue'!$A$5:$C$34,3,FALSE),0)</f>
        <v>0</v>
      </c>
    </row>
    <row r="12" spans="1:7" ht="12.75" x14ac:dyDescent="0.2">
      <c r="A12" s="105"/>
      <c r="B12" s="108"/>
      <c r="C12" s="152"/>
      <c r="D12" s="294">
        <f t="shared" si="0"/>
        <v>0</v>
      </c>
      <c r="F12" s="295">
        <f>IFERROR(VLOOKUP(A12,'Expenditure &amp; Revenue'!$A$5:$C$34,2,FALSE),0)</f>
        <v>0</v>
      </c>
      <c r="G12" s="241">
        <f>IFERROR(VLOOKUP(A12,'Expenditure &amp; Revenue'!$A$5:$C$34,3,FALSE),0)</f>
        <v>0</v>
      </c>
    </row>
    <row r="13" spans="1:7" ht="12.75" x14ac:dyDescent="0.2">
      <c r="A13" s="105"/>
      <c r="B13" s="108"/>
      <c r="C13" s="152"/>
      <c r="D13" s="294">
        <f t="shared" si="0"/>
        <v>0</v>
      </c>
      <c r="F13" s="295">
        <f>IFERROR(VLOOKUP(A13,'Expenditure &amp; Revenue'!$A$5:$C$34,2,FALSE),0)</f>
        <v>0</v>
      </c>
      <c r="G13" s="241">
        <f>IFERROR(VLOOKUP(A13,'Expenditure &amp; Revenue'!$A$5:$C$34,3,FALSE),0)</f>
        <v>0</v>
      </c>
    </row>
    <row r="14" spans="1:7" ht="12.75" x14ac:dyDescent="0.2">
      <c r="A14" s="105"/>
      <c r="B14" s="108"/>
      <c r="C14" s="152"/>
      <c r="D14" s="294">
        <f t="shared" si="0"/>
        <v>0</v>
      </c>
      <c r="F14" s="295">
        <f>IFERROR(VLOOKUP(A14,'Expenditure &amp; Revenue'!$A$5:$C$34,2,FALSE),0)</f>
        <v>0</v>
      </c>
      <c r="G14" s="241">
        <f>IFERROR(VLOOKUP(A14,'Expenditure &amp; Revenue'!$A$5:$C$34,3,FALSE),0)</f>
        <v>0</v>
      </c>
    </row>
    <row r="15" spans="1:7" ht="12.75" x14ac:dyDescent="0.2">
      <c r="A15" s="105"/>
      <c r="B15" s="108"/>
      <c r="C15" s="152"/>
      <c r="D15" s="294">
        <f t="shared" si="0"/>
        <v>0</v>
      </c>
      <c r="F15" s="295">
        <f>IFERROR(VLOOKUP(A15,'Expenditure &amp; Revenue'!$A$5:$C$34,2,FALSE),0)</f>
        <v>0</v>
      </c>
      <c r="G15" s="241">
        <f>IFERROR(VLOOKUP(A15,'Expenditure &amp; Revenue'!$A$5:$C$34,3,FALSE),0)</f>
        <v>0</v>
      </c>
    </row>
    <row r="16" spans="1:7" ht="12.75" x14ac:dyDescent="0.2">
      <c r="A16" s="105"/>
      <c r="B16" s="108"/>
      <c r="C16" s="152"/>
      <c r="D16" s="294">
        <f t="shared" si="0"/>
        <v>0</v>
      </c>
      <c r="F16" s="295">
        <f>IFERROR(VLOOKUP(A16,'Expenditure &amp; Revenue'!$A$5:$C$34,2,FALSE),0)</f>
        <v>0</v>
      </c>
      <c r="G16" s="241">
        <f>IFERROR(VLOOKUP(A16,'Expenditure &amp; Revenue'!$A$5:$C$34,3,FALSE),0)</f>
        <v>0</v>
      </c>
    </row>
    <row r="17" spans="1:7" ht="12.75" x14ac:dyDescent="0.2">
      <c r="A17" s="105"/>
      <c r="B17" s="108"/>
      <c r="C17" s="152"/>
      <c r="D17" s="294">
        <f t="shared" si="0"/>
        <v>0</v>
      </c>
      <c r="F17" s="295">
        <f>IFERROR(VLOOKUP(A17,'Expenditure &amp; Revenue'!$A$5:$C$34,2,FALSE),0)</f>
        <v>0</v>
      </c>
      <c r="G17" s="241">
        <f>IFERROR(VLOOKUP(A17,'Expenditure &amp; Revenue'!$A$5:$C$34,3,FALSE),0)</f>
        <v>0</v>
      </c>
    </row>
    <row r="18" spans="1:7" ht="12.75" x14ac:dyDescent="0.2">
      <c r="A18" s="105"/>
      <c r="B18" s="108"/>
      <c r="C18" s="152"/>
      <c r="D18" s="294">
        <f t="shared" si="0"/>
        <v>0</v>
      </c>
      <c r="F18" s="295">
        <f>IFERROR(VLOOKUP(A18,'Expenditure &amp; Revenue'!$A$5:$C$34,2,FALSE),0)</f>
        <v>0</v>
      </c>
      <c r="G18" s="241">
        <f>IFERROR(VLOOKUP(A18,'Expenditure &amp; Revenue'!$A$5:$C$34,3,FALSE),0)</f>
        <v>0</v>
      </c>
    </row>
    <row r="19" spans="1:7" ht="12.75" x14ac:dyDescent="0.2">
      <c r="A19" s="105"/>
      <c r="B19" s="108"/>
      <c r="C19" s="152"/>
      <c r="D19" s="294">
        <f t="shared" si="0"/>
        <v>0</v>
      </c>
      <c r="F19" s="295">
        <f>IFERROR(VLOOKUP(A19,'Expenditure &amp; Revenue'!$A$5:$C$34,2,FALSE),0)</f>
        <v>0</v>
      </c>
      <c r="G19" s="241">
        <f>IFERROR(VLOOKUP(A19,'Expenditure &amp; Revenue'!$A$5:$C$34,3,FALSE),0)</f>
        <v>0</v>
      </c>
    </row>
    <row r="20" spans="1:7" ht="12.75" x14ac:dyDescent="0.2">
      <c r="A20" s="105"/>
      <c r="B20" s="108"/>
      <c r="C20" s="152"/>
      <c r="D20" s="294">
        <f t="shared" si="0"/>
        <v>0</v>
      </c>
      <c r="F20" s="295">
        <f>IFERROR(VLOOKUP(A20,'Expenditure &amp; Revenue'!$A$5:$C$34,2,FALSE),0)</f>
        <v>0</v>
      </c>
      <c r="G20" s="241">
        <f>IFERROR(VLOOKUP(A20,'Expenditure &amp; Revenue'!$A$5:$C$34,3,FALSE),0)</f>
        <v>0</v>
      </c>
    </row>
    <row r="21" spans="1:7" ht="12.75" x14ac:dyDescent="0.2">
      <c r="A21" s="105"/>
      <c r="B21" s="108"/>
      <c r="C21" s="152"/>
      <c r="D21" s="294">
        <f t="shared" si="0"/>
        <v>0</v>
      </c>
      <c r="F21" s="295">
        <f>IFERROR(VLOOKUP(A21,'Expenditure &amp; Revenue'!$A$5:$C$34,2,FALSE),0)</f>
        <v>0</v>
      </c>
      <c r="G21" s="241">
        <f>IFERROR(VLOOKUP(A21,'Expenditure &amp; Revenue'!$A$5:$C$34,3,FALSE),0)</f>
        <v>0</v>
      </c>
    </row>
    <row r="22" spans="1:7" ht="12.75" x14ac:dyDescent="0.2">
      <c r="A22" s="107"/>
      <c r="B22" s="108"/>
      <c r="C22" s="152"/>
      <c r="D22" s="294">
        <f t="shared" si="0"/>
        <v>0</v>
      </c>
      <c r="F22" s="295">
        <f>IFERROR(VLOOKUP(A22,'Expenditure &amp; Revenue'!$A$5:$C$34,2,FALSE),0)</f>
        <v>0</v>
      </c>
      <c r="G22" s="241">
        <f>IFERROR(VLOOKUP(A22,'Expenditure &amp; Revenue'!$A$5:$C$34,3,FALSE),0)</f>
        <v>0</v>
      </c>
    </row>
    <row r="23" spans="1:7" ht="12.75" x14ac:dyDescent="0.2">
      <c r="A23" s="107"/>
      <c r="B23" s="108"/>
      <c r="C23" s="152"/>
      <c r="D23" s="294">
        <f t="shared" si="0"/>
        <v>0</v>
      </c>
      <c r="F23" s="295">
        <f>IFERROR(VLOOKUP(A23,'Expenditure &amp; Revenue'!$A$5:$C$34,2,FALSE),0)</f>
        <v>0</v>
      </c>
      <c r="G23" s="241">
        <f>IFERROR(VLOOKUP(A23,'Expenditure &amp; Revenue'!$A$5:$C$34,3,FALSE),0)</f>
        <v>0</v>
      </c>
    </row>
    <row r="24" spans="1:7" ht="12.75" x14ac:dyDescent="0.2">
      <c r="A24" s="105"/>
      <c r="B24" s="108"/>
      <c r="C24" s="152"/>
      <c r="D24" s="294">
        <f t="shared" si="0"/>
        <v>0</v>
      </c>
      <c r="F24" s="295">
        <f>IFERROR(VLOOKUP(A24,'Expenditure &amp; Revenue'!$A$5:$C$34,2,FALSE),0)</f>
        <v>0</v>
      </c>
      <c r="G24" s="241">
        <f>IFERROR(VLOOKUP(A24,'Expenditure &amp; Revenue'!$A$5:$C$34,3,FALSE),0)</f>
        <v>0</v>
      </c>
    </row>
    <row r="25" spans="1:7" ht="12.75" x14ac:dyDescent="0.2">
      <c r="A25" s="107"/>
      <c r="B25" s="108"/>
      <c r="C25" s="152"/>
      <c r="D25" s="294">
        <f t="shared" si="0"/>
        <v>0</v>
      </c>
      <c r="F25" s="295">
        <f>IFERROR(VLOOKUP(A25,'Expenditure &amp; Revenue'!$A$5:$C$34,2,FALSE),0)</f>
        <v>0</v>
      </c>
      <c r="G25" s="241">
        <f>IFERROR(VLOOKUP(A25,'Expenditure &amp; Revenue'!$A$5:$C$34,3,FALSE),0)</f>
        <v>0</v>
      </c>
    </row>
    <row r="26" spans="1:7" ht="12.75" x14ac:dyDescent="0.2">
      <c r="A26" s="107"/>
      <c r="B26" s="108"/>
      <c r="C26" s="152"/>
      <c r="D26" s="294">
        <f t="shared" si="0"/>
        <v>0</v>
      </c>
      <c r="F26" s="295">
        <f>IFERROR(VLOOKUP(A26,'Expenditure &amp; Revenue'!$A$5:$C$34,2,FALSE),0)</f>
        <v>0</v>
      </c>
      <c r="G26" s="241">
        <f>IFERROR(VLOOKUP(A26,'Expenditure &amp; Revenue'!$A$5:$C$34,3,FALSE),0)</f>
        <v>0</v>
      </c>
    </row>
    <row r="27" spans="1:7" ht="12.75" x14ac:dyDescent="0.2">
      <c r="A27" s="105"/>
      <c r="B27" s="108"/>
      <c r="C27" s="152"/>
      <c r="D27" s="294">
        <f t="shared" si="0"/>
        <v>0</v>
      </c>
      <c r="F27" s="295">
        <f>IFERROR(VLOOKUP(A27,'Expenditure &amp; Revenue'!$A$5:$C$34,2,FALSE),0)</f>
        <v>0</v>
      </c>
      <c r="G27" s="241">
        <f>IFERROR(VLOOKUP(A27,'Expenditure &amp; Revenue'!$A$5:$C$34,3,FALSE),0)</f>
        <v>0</v>
      </c>
    </row>
    <row r="28" spans="1:7" ht="12.75" x14ac:dyDescent="0.2">
      <c r="A28" s="107"/>
      <c r="B28" s="108"/>
      <c r="C28" s="152"/>
      <c r="D28" s="294">
        <f t="shared" si="0"/>
        <v>0</v>
      </c>
      <c r="F28" s="295">
        <f>IFERROR(VLOOKUP(A28,'Expenditure &amp; Revenue'!$A$5:$C$34,2,FALSE),0)</f>
        <v>0</v>
      </c>
      <c r="G28" s="241">
        <f>IFERROR(VLOOKUP(A28,'Expenditure &amp; Revenue'!$A$5:$C$34,3,FALSE),0)</f>
        <v>0</v>
      </c>
    </row>
    <row r="29" spans="1:7" ht="12.75" x14ac:dyDescent="0.2">
      <c r="A29" s="107"/>
      <c r="B29" s="108"/>
      <c r="C29" s="152"/>
      <c r="D29" s="294">
        <f t="shared" si="0"/>
        <v>0</v>
      </c>
      <c r="F29" s="295">
        <f>IFERROR(VLOOKUP(A29,'Expenditure &amp; Revenue'!$A$5:$C$34,2,FALSE),0)</f>
        <v>0</v>
      </c>
      <c r="G29" s="241">
        <f>IFERROR(VLOOKUP(A29,'Expenditure &amp; Revenue'!$A$5:$C$34,3,FALSE),0)</f>
        <v>0</v>
      </c>
    </row>
    <row r="30" spans="1:7" ht="12.75" x14ac:dyDescent="0.2">
      <c r="A30" s="105"/>
      <c r="B30" s="108"/>
      <c r="C30" s="152"/>
      <c r="D30" s="294">
        <f t="shared" si="0"/>
        <v>0</v>
      </c>
      <c r="F30" s="295">
        <f>IFERROR(VLOOKUP(A30,'Expenditure &amp; Revenue'!$A$5:$C$34,2,FALSE),0)</f>
        <v>0</v>
      </c>
      <c r="G30" s="241">
        <f>IFERROR(VLOOKUP(A30,'Expenditure &amp; Revenue'!$A$5:$C$34,3,FALSE),0)</f>
        <v>0</v>
      </c>
    </row>
    <row r="31" spans="1:7" ht="12.75" x14ac:dyDescent="0.2">
      <c r="A31" s="105"/>
      <c r="B31" s="108"/>
      <c r="C31" s="152"/>
      <c r="D31" s="294">
        <f t="shared" si="0"/>
        <v>0</v>
      </c>
      <c r="F31" s="295">
        <f>IFERROR(VLOOKUP(A31,'Expenditure &amp; Revenue'!$A$5:$C$34,2,FALSE),0)</f>
        <v>0</v>
      </c>
      <c r="G31" s="241">
        <f>IFERROR(VLOOKUP(A31,'Expenditure &amp; Revenue'!$A$5:$C$34,3,FALSE),0)</f>
        <v>0</v>
      </c>
    </row>
    <row r="32" spans="1:7" ht="12.75" x14ac:dyDescent="0.2">
      <c r="A32" s="107"/>
      <c r="B32" s="108"/>
      <c r="C32" s="152"/>
      <c r="D32" s="294">
        <f t="shared" si="0"/>
        <v>0</v>
      </c>
      <c r="F32" s="295">
        <f>IFERROR(VLOOKUP(A32,'Expenditure &amp; Revenue'!$A$5:$C$34,2,FALSE),0)</f>
        <v>0</v>
      </c>
      <c r="G32" s="241">
        <f>IFERROR(VLOOKUP(A32,'Expenditure &amp; Revenue'!$A$5:$C$34,3,FALSE),0)</f>
        <v>0</v>
      </c>
    </row>
    <row r="33" spans="1:7" ht="12.75" x14ac:dyDescent="0.2">
      <c r="A33" s="107"/>
      <c r="B33" s="108"/>
      <c r="C33" s="152"/>
      <c r="D33" s="294">
        <f t="shared" si="0"/>
        <v>0</v>
      </c>
      <c r="F33" s="295">
        <f>IFERROR(VLOOKUP(A33,'Expenditure &amp; Revenue'!$A$5:$C$34,2,FALSE),0)</f>
        <v>0</v>
      </c>
      <c r="G33" s="241">
        <f>IFERROR(VLOOKUP(A33,'Expenditure &amp; Revenue'!$A$5:$C$34,3,FALSE),0)</f>
        <v>0</v>
      </c>
    </row>
    <row r="34" spans="1:7" ht="12.75" x14ac:dyDescent="0.2">
      <c r="A34" s="105"/>
      <c r="B34" s="108"/>
      <c r="C34" s="152"/>
      <c r="D34" s="294">
        <f t="shared" si="0"/>
        <v>0</v>
      </c>
      <c r="F34" s="295">
        <f>IFERROR(VLOOKUP(A34,'Expenditure &amp; Revenue'!$A$5:$C$34,2,FALSE),0)</f>
        <v>0</v>
      </c>
      <c r="G34" s="241">
        <f>IFERROR(VLOOKUP(A34,'Expenditure &amp; Revenue'!$A$5:$C$34,3,FALSE),0)</f>
        <v>0</v>
      </c>
    </row>
    <row r="35" spans="1:7" ht="12.75" x14ac:dyDescent="0.2">
      <c r="A35" s="107"/>
      <c r="B35" s="108"/>
      <c r="C35" s="152"/>
      <c r="D35" s="294">
        <f t="shared" si="0"/>
        <v>0</v>
      </c>
      <c r="F35" s="295">
        <f>IFERROR(VLOOKUP(A35,'Expenditure &amp; Revenue'!$A$5:$C$34,2,FALSE),0)</f>
        <v>0</v>
      </c>
      <c r="G35" s="241">
        <f>IFERROR(VLOOKUP(A35,'Expenditure &amp; Revenue'!$A$5:$C$34,3,FALSE),0)</f>
        <v>0</v>
      </c>
    </row>
    <row r="36" spans="1:7" ht="12.75" x14ac:dyDescent="0.2">
      <c r="A36" s="107"/>
      <c r="B36" s="108"/>
      <c r="C36" s="152"/>
      <c r="D36" s="294">
        <f t="shared" si="0"/>
        <v>0</v>
      </c>
      <c r="F36" s="295">
        <f>IFERROR(VLOOKUP(A36,'Expenditure &amp; Revenue'!$A$5:$C$34,2,FALSE),0)</f>
        <v>0</v>
      </c>
      <c r="G36" s="241">
        <f>IFERROR(VLOOKUP(A36,'Expenditure &amp; Revenue'!$A$5:$C$34,3,FALSE),0)</f>
        <v>0</v>
      </c>
    </row>
    <row r="37" spans="1:7" ht="12.75" x14ac:dyDescent="0.2">
      <c r="A37" s="105"/>
      <c r="B37" s="108"/>
      <c r="C37" s="152"/>
      <c r="D37" s="294">
        <f t="shared" si="0"/>
        <v>0</v>
      </c>
      <c r="F37" s="295">
        <f>IFERROR(VLOOKUP(A37,'Expenditure &amp; Revenue'!$A$5:$C$34,2,FALSE),0)</f>
        <v>0</v>
      </c>
      <c r="G37" s="241">
        <f>IFERROR(VLOOKUP(A37,'Expenditure &amp; Revenue'!$A$5:$C$34,3,FALSE),0)</f>
        <v>0</v>
      </c>
    </row>
    <row r="38" spans="1:7" ht="12.75" x14ac:dyDescent="0.2">
      <c r="A38" s="107"/>
      <c r="B38" s="108"/>
      <c r="C38" s="152"/>
      <c r="D38" s="294">
        <f t="shared" si="0"/>
        <v>0</v>
      </c>
      <c r="F38" s="295">
        <f>IFERROR(VLOOKUP(A38,'Expenditure &amp; Revenue'!$A$5:$C$34,2,FALSE),0)</f>
        <v>0</v>
      </c>
      <c r="G38" s="241">
        <f>IFERROR(VLOOKUP(A38,'Expenditure &amp; Revenue'!$A$5:$C$34,3,FALSE),0)</f>
        <v>0</v>
      </c>
    </row>
    <row r="39" spans="1:7" ht="12.75" x14ac:dyDescent="0.2">
      <c r="A39" s="107"/>
      <c r="B39" s="108"/>
      <c r="C39" s="152"/>
      <c r="D39" s="294">
        <f t="shared" si="0"/>
        <v>0</v>
      </c>
      <c r="F39" s="295">
        <f>IFERROR(VLOOKUP(A39,'Expenditure &amp; Revenue'!$A$5:$C$34,2,FALSE),0)</f>
        <v>0</v>
      </c>
      <c r="G39" s="241">
        <f>IFERROR(VLOOKUP(A39,'Expenditure &amp; Revenue'!$A$5:$C$34,3,FALSE),0)</f>
        <v>0</v>
      </c>
    </row>
    <row r="40" spans="1:7" ht="12.75" x14ac:dyDescent="0.2">
      <c r="A40" s="105"/>
      <c r="B40" s="108"/>
      <c r="C40" s="152"/>
      <c r="D40" s="294">
        <f t="shared" si="0"/>
        <v>0</v>
      </c>
      <c r="F40" s="295">
        <f>IFERROR(VLOOKUP(A40,'Expenditure &amp; Revenue'!$A$5:$C$34,2,FALSE),0)</f>
        <v>0</v>
      </c>
      <c r="G40" s="241">
        <f>IFERROR(VLOOKUP(A40,'Expenditure &amp; Revenue'!$A$5:$C$34,3,FALSE),0)</f>
        <v>0</v>
      </c>
    </row>
    <row r="41" spans="1:7" ht="13.5" thickBot="1" x14ac:dyDescent="0.25">
      <c r="A41" s="109"/>
      <c r="B41" s="110"/>
      <c r="C41" s="153"/>
      <c r="D41" s="296">
        <f t="shared" si="0"/>
        <v>0</v>
      </c>
      <c r="F41" s="295">
        <f>IFERROR(VLOOKUP(A41,'Expenditure &amp; Revenue'!$A$5:$C$34,2,FALSE),0)</f>
        <v>0</v>
      </c>
      <c r="G41" s="241">
        <f>IFERROR(VLOOKUP(A41,'Expenditure &amp; Revenue'!$A$5:$C$34,3,FALSE),0)</f>
        <v>0</v>
      </c>
    </row>
    <row r="42" spans="1:7" ht="16.5" thickBot="1" x14ac:dyDescent="0.3">
      <c r="A42" s="684" t="s">
        <v>98</v>
      </c>
      <c r="B42" s="685"/>
      <c r="C42" s="297"/>
      <c r="D42" s="298">
        <f>SUM(D2:D41)</f>
        <v>0</v>
      </c>
      <c r="F42" s="299"/>
      <c r="G42" s="299"/>
    </row>
    <row r="43" spans="1:7" s="310" customFormat="1" ht="10.15" customHeight="1" thickTop="1" x14ac:dyDescent="0.2"/>
    <row r="44" spans="1:7" ht="10.15" hidden="1" customHeight="1" x14ac:dyDescent="0.2"/>
    <row r="45" spans="1:7" ht="10.15" hidden="1" customHeight="1" x14ac:dyDescent="0.2"/>
    <row r="46" spans="1:7" ht="10.15" hidden="1" customHeight="1" x14ac:dyDescent="0.2"/>
    <row r="47" spans="1:7" ht="10.15" hidden="1" customHeight="1" x14ac:dyDescent="0.2"/>
    <row r="48" spans="1:7" ht="10.15" hidden="1" customHeight="1" x14ac:dyDescent="0.2"/>
    <row r="49" ht="10.15" hidden="1" customHeight="1" x14ac:dyDescent="0.2"/>
  </sheetData>
  <sheetProtection password="8100" sheet="1"/>
  <mergeCells count="2">
    <mergeCell ref="F1:G1"/>
    <mergeCell ref="A42:B42"/>
  </mergeCells>
  <phoneticPr fontId="8" type="noConversion"/>
  <dataValidations count="3">
    <dataValidation type="list" allowBlank="1" showInputMessage="1" showErrorMessage="1" sqref="A2:A41" xr:uid="{00000000-0002-0000-0800-000000000000}">
      <formula1>Partners</formula1>
    </dataValidation>
    <dataValidation type="decimal" operator="greaterThanOrEqual" allowBlank="1" showInputMessage="1" showErrorMessage="1" sqref="D2:D41" xr:uid="{00000000-0002-0000-0800-000001000000}">
      <formula1>0</formula1>
    </dataValidation>
    <dataValidation type="custom" allowBlank="1" showInputMessage="1" showErrorMessage="1" error="No more than two decimals." sqref="C2:C41" xr:uid="{00000000-0002-0000-0800-000002000000}">
      <formula1>EXACT(C2,TRUNC(C2,2))</formula1>
    </dataValidation>
  </dataValidations>
  <pageMargins left="0.59055118110236227" right="0.59055118110236227" top="0.59055118110236227" bottom="0.59055118110236227" header="0.31496062992125984" footer="0.31496062992125984"/>
  <pageSetup paperSize="9" scale="70" fitToHeight="0" orientation="landscape" r:id="rId1"/>
  <headerFooter alignWithMargins="0">
    <oddHeader>&amp;A</oddHeader>
    <oddFooter>&amp;L&amp;F&amp;CPage &amp;P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README</vt:lpstr>
      <vt:lpstr>Consolidated Summary Report</vt:lpstr>
      <vt:lpstr>Expenditure &amp; Revenue</vt:lpstr>
      <vt:lpstr>Staff</vt:lpstr>
      <vt:lpstr>Travel and subsistence</vt:lpstr>
      <vt:lpstr>Equipment</vt:lpstr>
      <vt:lpstr>Subcontracting</vt:lpstr>
      <vt:lpstr>Teaching Costs</vt:lpstr>
      <vt:lpstr>Other</vt:lpstr>
      <vt:lpstr>Fields</vt:lpstr>
      <vt:lpstr>Activities</vt:lpstr>
      <vt:lpstr>Activity</vt:lpstr>
      <vt:lpstr>countries</vt:lpstr>
      <vt:lpstr>DurationMonths</vt:lpstr>
      <vt:lpstr>Partners</vt:lpstr>
      <vt:lpstr>'Consolidated Summary Report'!Print_Area</vt:lpstr>
      <vt:lpstr>Equipment!Print_Area</vt:lpstr>
      <vt:lpstr>'Expenditure &amp; Revenue'!Print_Area</vt:lpstr>
      <vt:lpstr>Fields!Print_Area</vt:lpstr>
      <vt:lpstr>Other!Print_Area</vt:lpstr>
      <vt:lpstr>Staff!Print_Area</vt:lpstr>
      <vt:lpstr>Subcontracting!Print_Area</vt:lpstr>
      <vt:lpstr>'Teaching Costs'!Print_Area</vt:lpstr>
      <vt:lpstr>'Travel and subsistence'!Print_Area</vt:lpstr>
      <vt:lpstr>'Expenditure &amp; Revenue'!Print_Titles</vt:lpstr>
      <vt:lpstr>Staff!Print_Titles</vt:lpstr>
      <vt:lpstr>Subcontracting!Print_Titles</vt:lpstr>
      <vt:lpstr>'Teaching Costs'!Print_Titles</vt:lpstr>
      <vt:lpstr>'Travel and subsistence'!Print_Titles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Georgy.ARAGONES-MELHEM@ec.europa.eu</dc:creator>
  <cp:lastModifiedBy>LAHOU Jean-Francois (EACEA)</cp:lastModifiedBy>
  <cp:lastPrinted>2020-05-25T13:12:08Z</cp:lastPrinted>
  <dcterms:created xsi:type="dcterms:W3CDTF">2006-12-14T08:14:57Z</dcterms:created>
  <dcterms:modified xsi:type="dcterms:W3CDTF">2023-05-10T14:34:19Z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2023-05-10T14:28:49Z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11f060b8-54c8-46ea-8f45-5da2701bf07f</vt:lpwstr>
  </property>
  <property fmtid="{D5CDD505-2E9C-101B-9397-08002B2CF9AE}" pid="8" name="MSIP_Label_6bd9ddd1-4d20-43f6-abfa-fc3c07406f94_ContentBits">
    <vt:lpwstr>0</vt:lpwstr>
  </property>
</Properties>
</file>