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lahoula\Downloads\"/>
    </mc:Choice>
  </mc:AlternateContent>
  <xr:revisionPtr revIDLastSave="0" documentId="13_ncr:1_{EA1C4927-0B45-41A9-A840-E3AA721DA8A4}" xr6:coauthVersionLast="47" xr6:coauthVersionMax="47" xr10:uidLastSave="{00000000-0000-0000-0000-000000000000}"/>
  <workbookProtection workbookAlgorithmName="SHA-512" workbookHashValue="urqdHEwZoOkNJGD9OMoSQqMpWbHhmyDZdze+8JvIEplgZg+UK/y6nITvCW4ZP6ggrWwdfYCDWucImORK6Ub3+w==" workbookSaltValue="IaNM0YDIxRSU7KtrUR4jDA==" workbookSpinCount="100000" lockStructure="1"/>
  <bookViews>
    <workbookView xWindow="-120" yWindow="-120" windowWidth="29040" windowHeight="15990" tabRatio="451" firstSheet="2" activeTab="2" xr2:uid="{00000000-000D-0000-FFFF-FFFF00000000}"/>
  </bookViews>
  <sheets>
    <sheet name="Adm. Check List" sheetId="26" state="hidden" r:id="rId1"/>
    <sheet name="OPERATIONAL ANALYSIS" sheetId="25" state="hidden" r:id="rId2"/>
    <sheet name="Chairs_CH-Modules_MO" sheetId="19" r:id="rId3"/>
    <sheet name="Financial Analysis_CH-MO" sheetId="22" state="hidden" r:id="rId4"/>
    <sheet name="Output-Annex to the letter" sheetId="21" state="hidden" r:id="rId5"/>
    <sheet name="UniqueScales" sheetId="23" r:id="rId6"/>
    <sheet name="Translation" sheetId="11" state="hidden" r:id="rId7"/>
  </sheets>
  <externalReferences>
    <externalReference r:id="rId8"/>
    <externalReference r:id="rId9"/>
  </externalReferences>
  <definedNames>
    <definedName name="__xlfn_IFERROR">#N/A</definedName>
    <definedName name="_xlnm._FilterDatabase" localSheetId="6" hidden="1">Translation!$A$6:$E$97</definedName>
    <definedName name="Approved_budget">'Chairs_CH-Modules_MO'!$B$26</definedName>
    <definedName name="countries">[1]Ceilings!$A$2:$A$202</definedName>
    <definedName name="Please_complete_the_yellow_cells">'Chairs_CH-Modules_MO'!$A$17</definedName>
    <definedName name="_xlnm.Print_Area" localSheetId="2">'Chairs_CH-Modules_MO'!$A$1:$F$116</definedName>
    <definedName name="_xlnm.Print_Titles" localSheetId="2">'Chairs_CH-Modules_MO'!$17:$23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2" l="1"/>
  <c r="D98" i="22"/>
  <c r="C98" i="22"/>
  <c r="B98" i="22"/>
  <c r="D97" i="22"/>
  <c r="C97" i="22"/>
  <c r="B97" i="22"/>
  <c r="B99" i="22"/>
  <c r="D96" i="22"/>
  <c r="D99" i="22"/>
  <c r="C96" i="22"/>
  <c r="B96" i="22"/>
  <c r="D90" i="22"/>
  <c r="C90" i="22"/>
  <c r="B90" i="22"/>
  <c r="D89" i="22"/>
  <c r="D91" i="22" s="1"/>
  <c r="C89" i="22"/>
  <c r="B89" i="22"/>
  <c r="D88" i="22"/>
  <c r="C88" i="22"/>
  <c r="B88" i="22"/>
  <c r="D82" i="22"/>
  <c r="C82" i="22"/>
  <c r="B82" i="22"/>
  <c r="D81" i="22"/>
  <c r="C81" i="22"/>
  <c r="B81" i="22"/>
  <c r="D80" i="22"/>
  <c r="D83" i="22" s="1"/>
  <c r="C80" i="22"/>
  <c r="B80" i="22"/>
  <c r="D74" i="22"/>
  <c r="C74" i="22"/>
  <c r="B74" i="22"/>
  <c r="D73" i="22"/>
  <c r="C73" i="22"/>
  <c r="B73" i="22"/>
  <c r="D72" i="22"/>
  <c r="C72" i="22"/>
  <c r="B72" i="22"/>
  <c r="D66" i="22"/>
  <c r="C66" i="22"/>
  <c r="B66" i="22"/>
  <c r="B67" i="22" s="1"/>
  <c r="B68" i="22" s="1"/>
  <c r="D65" i="22"/>
  <c r="C65" i="22"/>
  <c r="B65" i="22"/>
  <c r="D64" i="22"/>
  <c r="C64" i="22"/>
  <c r="B64" i="22"/>
  <c r="D58" i="22"/>
  <c r="C58" i="22"/>
  <c r="B58" i="22"/>
  <c r="B59" i="22" s="1"/>
  <c r="B60" i="22" s="1"/>
  <c r="D57" i="22"/>
  <c r="C57" i="22"/>
  <c r="B57" i="22"/>
  <c r="D56" i="22"/>
  <c r="C56" i="22"/>
  <c r="C59" i="22" s="1"/>
  <c r="C60" i="22" s="1"/>
  <c r="B56" i="22"/>
  <c r="D50" i="22"/>
  <c r="C50" i="22"/>
  <c r="B50" i="22"/>
  <c r="D49" i="22"/>
  <c r="C49" i="22"/>
  <c r="B49" i="22"/>
  <c r="B51" i="22" s="1"/>
  <c r="D48" i="22"/>
  <c r="D51" i="22" s="1"/>
  <c r="C48" i="22"/>
  <c r="B48" i="22"/>
  <c r="D42" i="22"/>
  <c r="C42" i="22"/>
  <c r="B42" i="22"/>
  <c r="D41" i="22"/>
  <c r="C41" i="22"/>
  <c r="C43" i="22" s="1"/>
  <c r="B41" i="22"/>
  <c r="D40" i="22"/>
  <c r="C40" i="22"/>
  <c r="B40" i="22"/>
  <c r="D34" i="22"/>
  <c r="C34" i="22"/>
  <c r="B34" i="22"/>
  <c r="D33" i="22"/>
  <c r="C33" i="22"/>
  <c r="B33" i="22"/>
  <c r="D32" i="22"/>
  <c r="D35" i="22"/>
  <c r="C32" i="22"/>
  <c r="B32" i="22"/>
  <c r="C24" i="22"/>
  <c r="D24" i="22"/>
  <c r="D27" i="22" s="1"/>
  <c r="D28" i="22" s="1"/>
  <c r="C25" i="22"/>
  <c r="C27" i="22" s="1"/>
  <c r="D25" i="22"/>
  <c r="C26" i="22"/>
  <c r="D26" i="22"/>
  <c r="B25" i="22"/>
  <c r="B26" i="22"/>
  <c r="B27" i="22"/>
  <c r="M21" i="25"/>
  <c r="C91" i="22"/>
  <c r="A23" i="21"/>
  <c r="A95" i="22"/>
  <c r="A87" i="22"/>
  <c r="A79" i="22"/>
  <c r="A71" i="22"/>
  <c r="A63" i="22"/>
  <c r="A55" i="22"/>
  <c r="A47" i="22"/>
  <c r="A39" i="22"/>
  <c r="A31" i="22"/>
  <c r="B18" i="22"/>
  <c r="B24" i="22"/>
  <c r="K6" i="25"/>
  <c r="C3" i="26"/>
  <c r="E16" i="22"/>
  <c r="C16" i="22"/>
  <c r="B19" i="22"/>
  <c r="B20" i="22"/>
  <c r="B15" i="22"/>
  <c r="O6" i="25"/>
  <c r="M6" i="25"/>
  <c r="C19" i="21"/>
  <c r="B5" i="21"/>
  <c r="B4" i="21"/>
  <c r="A68" i="22"/>
  <c r="A62" i="22"/>
  <c r="F8" i="22"/>
  <c r="B12" i="22"/>
  <c r="B100" i="22" s="1"/>
  <c r="A49" i="22"/>
  <c r="A50" i="22"/>
  <c r="E10" i="19"/>
  <c r="B15" i="19"/>
  <c r="H102" i="19" s="1"/>
  <c r="D72" i="23"/>
  <c r="D71" i="23"/>
  <c r="D70" i="23"/>
  <c r="A69" i="23"/>
  <c r="D69" i="23" s="1"/>
  <c r="A68" i="23"/>
  <c r="D68" i="23" s="1"/>
  <c r="A67" i="23"/>
  <c r="D67" i="23" s="1"/>
  <c r="A66" i="23"/>
  <c r="D66" i="23" s="1"/>
  <c r="D63" i="23"/>
  <c r="C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4" i="23"/>
  <c r="D33" i="23"/>
  <c r="D32" i="23"/>
  <c r="D31" i="23"/>
  <c r="D30" i="23"/>
  <c r="D29" i="23"/>
  <c r="D28" i="23"/>
  <c r="D27" i="23"/>
  <c r="D26" i="23"/>
  <c r="D25" i="23"/>
  <c r="D24" i="23"/>
  <c r="D23" i="23"/>
  <c r="D22" i="23"/>
  <c r="D21" i="23"/>
  <c r="D20" i="23"/>
  <c r="D19" i="23"/>
  <c r="D18" i="23"/>
  <c r="D17" i="23"/>
  <c r="D16" i="23"/>
  <c r="D14" i="23"/>
  <c r="D13" i="23"/>
  <c r="D12" i="23"/>
  <c r="D11" i="23"/>
  <c r="D10" i="23"/>
  <c r="D9" i="23"/>
  <c r="D8" i="23"/>
  <c r="D7" i="23"/>
  <c r="D6" i="23"/>
  <c r="D5" i="23"/>
  <c r="D3" i="23"/>
  <c r="D2" i="23"/>
  <c r="A2" i="23"/>
  <c r="A1" i="23"/>
  <c r="A109" i="22"/>
  <c r="A108" i="22"/>
  <c r="A107" i="22"/>
  <c r="A106" i="22"/>
  <c r="A105" i="22"/>
  <c r="D104" i="22"/>
  <c r="C104" i="22"/>
  <c r="B104" i="22"/>
  <c r="A102" i="22"/>
  <c r="I100" i="22"/>
  <c r="A100" i="22"/>
  <c r="A99" i="22"/>
  <c r="A98" i="22"/>
  <c r="A97" i="22"/>
  <c r="A96" i="22"/>
  <c r="E95" i="22"/>
  <c r="D95" i="22"/>
  <c r="C95" i="22"/>
  <c r="B95" i="22"/>
  <c r="A94" i="22"/>
  <c r="I92" i="22"/>
  <c r="A92" i="22"/>
  <c r="A91" i="22"/>
  <c r="A90" i="22"/>
  <c r="A89" i="22"/>
  <c r="A88" i="22"/>
  <c r="E87" i="22"/>
  <c r="D87" i="22"/>
  <c r="C87" i="22"/>
  <c r="B87" i="22"/>
  <c r="A86" i="22"/>
  <c r="I84" i="22"/>
  <c r="A84" i="22"/>
  <c r="A83" i="22"/>
  <c r="A82" i="22"/>
  <c r="A81" i="22"/>
  <c r="A80" i="22"/>
  <c r="E79" i="22"/>
  <c r="D79" i="22"/>
  <c r="C79" i="22"/>
  <c r="B79" i="22"/>
  <c r="A78" i="22"/>
  <c r="I76" i="22"/>
  <c r="A76" i="22"/>
  <c r="A75" i="22"/>
  <c r="A74" i="22"/>
  <c r="A73" i="22"/>
  <c r="A72" i="22"/>
  <c r="E71" i="22"/>
  <c r="D71" i="22"/>
  <c r="C71" i="22"/>
  <c r="B71" i="22"/>
  <c r="A70" i="22"/>
  <c r="I68" i="22"/>
  <c r="A67" i="22"/>
  <c r="A66" i="22"/>
  <c r="A65" i="22"/>
  <c r="A64" i="22"/>
  <c r="E63" i="22"/>
  <c r="D63" i="22"/>
  <c r="C63" i="22"/>
  <c r="B63" i="22"/>
  <c r="I60" i="22"/>
  <c r="A60" i="22"/>
  <c r="A59" i="22"/>
  <c r="A58" i="22"/>
  <c r="A57" i="22"/>
  <c r="A56" i="22"/>
  <c r="E55" i="22"/>
  <c r="D55" i="22"/>
  <c r="C55" i="22"/>
  <c r="B55" i="22"/>
  <c r="A54" i="22"/>
  <c r="I52" i="22"/>
  <c r="A52" i="22"/>
  <c r="C51" i="22"/>
  <c r="C52" i="22" s="1"/>
  <c r="A51" i="22"/>
  <c r="E47" i="22"/>
  <c r="D47" i="22"/>
  <c r="C47" i="22"/>
  <c r="B47" i="22"/>
  <c r="A46" i="22"/>
  <c r="I44" i="22"/>
  <c r="A44" i="22"/>
  <c r="A43" i="22"/>
  <c r="A42" i="22"/>
  <c r="A41" i="22"/>
  <c r="A40" i="22"/>
  <c r="E39" i="22"/>
  <c r="D39" i="22"/>
  <c r="C39" i="22"/>
  <c r="B39" i="22"/>
  <c r="A38" i="22"/>
  <c r="I36" i="22"/>
  <c r="A36" i="22"/>
  <c r="A35" i="22"/>
  <c r="A34" i="22"/>
  <c r="A33" i="22"/>
  <c r="A32" i="22"/>
  <c r="E31" i="22"/>
  <c r="D31" i="22"/>
  <c r="C31" i="22"/>
  <c r="B31" i="22"/>
  <c r="I28" i="22"/>
  <c r="A27" i="22"/>
  <c r="A26" i="22"/>
  <c r="A25" i="22"/>
  <c r="A24" i="22"/>
  <c r="E23" i="22"/>
  <c r="D23" i="22"/>
  <c r="C23" i="22"/>
  <c r="B23" i="22"/>
  <c r="A20" i="22"/>
  <c r="A19" i="22"/>
  <c r="A18" i="22"/>
  <c r="A17" i="22"/>
  <c r="D16" i="22"/>
  <c r="B16" i="22"/>
  <c r="A16" i="22"/>
  <c r="A14" i="22"/>
  <c r="B11" i="22"/>
  <c r="A11" i="22"/>
  <c r="A9" i="22"/>
  <c r="E8" i="22"/>
  <c r="A8" i="22"/>
  <c r="A5" i="22"/>
  <c r="A4" i="22"/>
  <c r="A3" i="22"/>
  <c r="A1" i="22"/>
  <c r="C1" i="11"/>
  <c r="A28" i="22" s="1"/>
  <c r="B42" i="19"/>
  <c r="B30" i="19"/>
  <c r="B31" i="19" s="1"/>
  <c r="C30" i="19"/>
  <c r="C31" i="19" s="1"/>
  <c r="H31" i="19"/>
  <c r="B38" i="19"/>
  <c r="B39" i="19" s="1"/>
  <c r="C38" i="19"/>
  <c r="C39" i="19" s="1"/>
  <c r="H39" i="19"/>
  <c r="B46" i="19"/>
  <c r="B47" i="19"/>
  <c r="C46" i="19"/>
  <c r="C47" i="19" s="1"/>
  <c r="H47" i="19"/>
  <c r="B54" i="19"/>
  <c r="C54" i="19"/>
  <c r="C55" i="19" s="1"/>
  <c r="H55" i="19"/>
  <c r="B62" i="19"/>
  <c r="C62" i="19"/>
  <c r="H63" i="19"/>
  <c r="B70" i="19"/>
  <c r="B71" i="19" s="1"/>
  <c r="C70" i="19"/>
  <c r="H71" i="19"/>
  <c r="B78" i="19"/>
  <c r="B79" i="19" s="1"/>
  <c r="C78" i="19"/>
  <c r="H79" i="19"/>
  <c r="B86" i="19"/>
  <c r="C86" i="19"/>
  <c r="C87" i="19" s="1"/>
  <c r="H87" i="19"/>
  <c r="B94" i="19"/>
  <c r="B95" i="19" s="1"/>
  <c r="C94" i="19"/>
  <c r="C95" i="19" s="1"/>
  <c r="H95" i="19"/>
  <c r="B102" i="19"/>
  <c r="C102" i="19"/>
  <c r="H103" i="19"/>
  <c r="J114" i="19"/>
  <c r="A97" i="19"/>
  <c r="A59" i="19"/>
  <c r="C26" i="19"/>
  <c r="B107" i="19"/>
  <c r="A36" i="19"/>
  <c r="A29" i="19"/>
  <c r="C50" i="19"/>
  <c r="A33" i="19"/>
  <c r="A110" i="19"/>
  <c r="A46" i="19"/>
  <c r="A105" i="19"/>
  <c r="A76" i="19"/>
  <c r="C34" i="19"/>
  <c r="A77" i="19"/>
  <c r="A118" i="19"/>
  <c r="A79" i="19"/>
  <c r="B90" i="19"/>
  <c r="D66" i="19"/>
  <c r="C82" i="19"/>
  <c r="A49" i="19"/>
  <c r="C98" i="19"/>
  <c r="A19" i="19"/>
  <c r="A31" i="19"/>
  <c r="C74" i="19"/>
  <c r="A67" i="19"/>
  <c r="A55" i="19"/>
  <c r="A83" i="19"/>
  <c r="D58" i="19"/>
  <c r="A37" i="19"/>
  <c r="C58" i="19"/>
  <c r="A121" i="19"/>
  <c r="A102" i="19"/>
  <c r="B1" i="11"/>
  <c r="A39" i="19"/>
  <c r="A92" i="19"/>
  <c r="B82" i="19"/>
  <c r="D19" i="19"/>
  <c r="A51" i="19"/>
  <c r="A28" i="19"/>
  <c r="B98" i="19"/>
  <c r="D90" i="19"/>
  <c r="A57" i="19"/>
  <c r="A38" i="19"/>
  <c r="A100" i="19"/>
  <c r="C107" i="19"/>
  <c r="D98" i="19"/>
  <c r="A22" i="19"/>
  <c r="A120" i="19"/>
  <c r="A101" i="19"/>
  <c r="A21" i="19"/>
  <c r="A14" i="19"/>
  <c r="A78" i="19"/>
  <c r="B74" i="19"/>
  <c r="D82" i="19"/>
  <c r="A86" i="19"/>
  <c r="B2" i="19"/>
  <c r="E119" i="19"/>
  <c r="A65" i="19"/>
  <c r="A47" i="19"/>
  <c r="H70" i="19"/>
  <c r="C71" i="19"/>
  <c r="H78" i="19"/>
  <c r="H86" i="19"/>
  <c r="A48" i="22"/>
  <c r="A95" i="19"/>
  <c r="A60" i="19"/>
  <c r="D42" i="19"/>
  <c r="A103" i="19"/>
  <c r="A114" i="19"/>
  <c r="A6" i="19"/>
  <c r="A25" i="19"/>
  <c r="B66" i="19"/>
  <c r="C66" i="19"/>
  <c r="A62" i="19"/>
  <c r="A85" i="19"/>
  <c r="B50" i="19"/>
  <c r="A115" i="19"/>
  <c r="D74" i="19"/>
  <c r="A111" i="19"/>
  <c r="A12" i="19"/>
  <c r="A41" i="19"/>
  <c r="D34" i="19"/>
  <c r="D26" i="19"/>
  <c r="C90" i="19"/>
  <c r="A7" i="19"/>
  <c r="A75" i="19"/>
  <c r="B34" i="19"/>
  <c r="B14" i="19"/>
  <c r="A35" i="19"/>
  <c r="A73" i="19"/>
  <c r="A44" i="19"/>
  <c r="A108" i="19"/>
  <c r="A69" i="19"/>
  <c r="A23" i="19"/>
  <c r="A119" i="19"/>
  <c r="A54" i="19"/>
  <c r="A109" i="19"/>
  <c r="B26" i="19"/>
  <c r="A20" i="19"/>
  <c r="A4" i="19"/>
  <c r="A87" i="19"/>
  <c r="A91" i="19"/>
  <c r="A45" i="19"/>
  <c r="A89" i="19"/>
  <c r="A63" i="19"/>
  <c r="A81" i="19"/>
  <c r="A61" i="19"/>
  <c r="A84" i="19"/>
  <c r="D10" i="19"/>
  <c r="A94" i="19"/>
  <c r="A10" i="19"/>
  <c r="A30" i="19"/>
  <c r="D50" i="19"/>
  <c r="A52" i="19"/>
  <c r="A93" i="19"/>
  <c r="A43" i="19"/>
  <c r="A68" i="19"/>
  <c r="A112" i="19"/>
  <c r="A53" i="19"/>
  <c r="A99" i="19"/>
  <c r="A71" i="19"/>
  <c r="A27" i="19"/>
  <c r="A70" i="19"/>
  <c r="B75" i="22"/>
  <c r="B76" i="22" s="1"/>
  <c r="I99" i="22"/>
  <c r="B35" i="22"/>
  <c r="B36" i="22" s="1"/>
  <c r="C35" i="22"/>
  <c r="C36" i="22" s="1"/>
  <c r="I91" i="22"/>
  <c r="I35" i="22"/>
  <c r="I67" i="22"/>
  <c r="B87" i="19"/>
  <c r="H46" i="19"/>
  <c r="C63" i="19"/>
  <c r="B55" i="19"/>
  <c r="B63" i="19"/>
  <c r="H62" i="19"/>
  <c r="H30" i="19"/>
  <c r="C103" i="19"/>
  <c r="H54" i="19"/>
  <c r="H94" i="19"/>
  <c r="H38" i="19"/>
  <c r="B103" i="19"/>
  <c r="C79" i="19"/>
  <c r="C99" i="22"/>
  <c r="C100" i="22" s="1"/>
  <c r="C107" i="22"/>
  <c r="C9" i="21" s="1"/>
  <c r="C110" i="19"/>
  <c r="C8" i="21" s="1"/>
  <c r="B110" i="19"/>
  <c r="B111" i="19" s="1"/>
  <c r="I75" i="22"/>
  <c r="B107" i="22"/>
  <c r="D107" i="22"/>
  <c r="I83" i="22"/>
  <c r="I43" i="22"/>
  <c r="I27" i="22"/>
  <c r="I59" i="22"/>
  <c r="I51" i="22"/>
  <c r="D92" i="22" l="1"/>
  <c r="B43" i="22"/>
  <c r="B44" i="22" s="1"/>
  <c r="B58" i="19"/>
  <c r="J107" i="22"/>
  <c r="K107" i="22" s="1"/>
  <c r="C75" i="22"/>
  <c r="C76" i="22" s="1"/>
  <c r="B83" i="22"/>
  <c r="B84" i="22" s="1"/>
  <c r="I110" i="19"/>
  <c r="J110" i="19" s="1"/>
  <c r="D36" i="22"/>
  <c r="D105" i="22" s="1"/>
  <c r="D106" i="22" s="1"/>
  <c r="D75" i="22"/>
  <c r="D76" i="22" s="1"/>
  <c r="C83" i="22"/>
  <c r="C84" i="22" s="1"/>
  <c r="B91" i="22"/>
  <c r="B92" i="22" s="1"/>
  <c r="D84" i="22"/>
  <c r="C10" i="21"/>
  <c r="D43" i="22"/>
  <c r="D44" i="22" s="1"/>
  <c r="D67" i="22"/>
  <c r="D68" i="22" s="1"/>
  <c r="C28" i="22"/>
  <c r="C105" i="22" s="1"/>
  <c r="C106" i="22" s="1"/>
  <c r="D52" i="22"/>
  <c r="D100" i="22"/>
  <c r="C108" i="22"/>
  <c r="C113" i="22" s="1"/>
  <c r="B28" i="22"/>
  <c r="C44" i="22"/>
  <c r="B52" i="22"/>
  <c r="B105" i="22" s="1"/>
  <c r="B106" i="22" s="1"/>
  <c r="D59" i="22"/>
  <c r="D60" i="22" s="1"/>
  <c r="C67" i="22"/>
  <c r="C68" i="22" s="1"/>
  <c r="I109" i="19"/>
  <c r="J108" i="19" s="1"/>
  <c r="J115" i="19" s="1"/>
  <c r="I108" i="19"/>
  <c r="J109" i="19" s="1"/>
  <c r="C109" i="22"/>
  <c r="C108" i="19"/>
  <c r="C109" i="19" s="1"/>
  <c r="C112" i="19"/>
  <c r="A17" i="19"/>
  <c r="B112" i="19"/>
  <c r="C42" i="19"/>
  <c r="B108" i="19"/>
  <c r="B109" i="19" s="1"/>
  <c r="A22" i="22"/>
  <c r="A30" i="22"/>
  <c r="C111" i="19"/>
  <c r="B108" i="22"/>
  <c r="B109" i="22" s="1"/>
  <c r="D110" i="19"/>
  <c r="C92" i="22"/>
  <c r="J106" i="22" s="1"/>
  <c r="K105" i="22" s="1"/>
  <c r="J105" i="22" l="1"/>
  <c r="K106" i="22" s="1"/>
  <c r="C15" i="21"/>
  <c r="C112" i="22"/>
  <c r="C14" i="21"/>
  <c r="D108" i="22"/>
  <c r="D111" i="19"/>
  <c r="D112" i="19" s="1"/>
  <c r="C115" i="19"/>
  <c r="C16" i="21" l="1"/>
  <c r="C114" i="22"/>
  <c r="D109" i="22"/>
  <c r="C116" i="22"/>
  <c r="C18" i="21" l="1"/>
  <c r="C20" i="21" s="1"/>
  <c r="C118" i="22"/>
</calcChain>
</file>

<file path=xl/sharedStrings.xml><?xml version="1.0" encoding="utf-8"?>
<sst xmlns="http://schemas.openxmlformats.org/spreadsheetml/2006/main" count="713" uniqueCount="470">
  <si>
    <t>All figures in EURO</t>
  </si>
  <si>
    <t>is maximum :</t>
  </si>
  <si>
    <t>COUNTRY</t>
  </si>
  <si>
    <t>%</t>
  </si>
  <si>
    <t>Costs of</t>
  </si>
  <si>
    <t>Accomodation and subsistence per non-local contributor per day</t>
  </si>
  <si>
    <t>Total Costs</t>
  </si>
  <si>
    <t>Applicant  Contribution</t>
  </si>
  <si>
    <t>Accomodation and subsistence per non-local contributor per day (€)</t>
  </si>
  <si>
    <t>SELECT YOUR COUNTRY</t>
  </si>
  <si>
    <t>Other countries not listed</t>
  </si>
  <si>
    <t>Contact Us</t>
  </si>
  <si>
    <t>English</t>
  </si>
  <si>
    <t>Français</t>
  </si>
  <si>
    <t>Deutsch</t>
  </si>
  <si>
    <t>Reference Sheet</t>
  </si>
  <si>
    <t>FinancialForm</t>
  </si>
  <si>
    <t>Language</t>
  </si>
  <si>
    <t>Scales</t>
  </si>
  <si>
    <t>Translation</t>
  </si>
  <si>
    <t>Select your language</t>
  </si>
  <si>
    <t>Montants en EURO</t>
  </si>
  <si>
    <t>Langue</t>
  </si>
  <si>
    <t xml:space="preserve">Sprache </t>
  </si>
  <si>
    <t>est de:</t>
  </si>
  <si>
    <t>ist maximal:</t>
  </si>
  <si>
    <t>veuillez remplir les cellules jaunes</t>
  </si>
  <si>
    <t>Beträge</t>
  </si>
  <si>
    <t>Total des coûts</t>
  </si>
  <si>
    <t>Gesamtkosten</t>
  </si>
  <si>
    <t>Contribution du candidat</t>
  </si>
  <si>
    <t>Eigenanteil Bewerber</t>
  </si>
  <si>
    <t>PAYS</t>
  </si>
  <si>
    <t>Grant_type</t>
  </si>
  <si>
    <t>Financial Form</t>
  </si>
  <si>
    <t>Kosten</t>
  </si>
  <si>
    <t>Coûts de logement et de séjour par intervenant non local par jour</t>
  </si>
  <si>
    <t>Coûts de logement et de séjour par intervenant non local par jour (€).</t>
  </si>
  <si>
    <t>ESTIMATED costs for Information and Research Activities or Schools</t>
  </si>
  <si>
    <t>Coûts PREVISIONNELS pour les activités d'information et de recherche ou des écoles</t>
  </si>
  <si>
    <t>GESCHÄTZTE Kosten für Informations- und Forschungsaktivitäten oder Schulen</t>
  </si>
  <si>
    <t>Alle Angaben in EURO</t>
  </si>
  <si>
    <t>Coûts</t>
  </si>
  <si>
    <t>füllen Sie bitte die gelben Zellen aus</t>
  </si>
  <si>
    <t>LAND</t>
  </si>
  <si>
    <t>Konferenzkosten pro Teilnehmer pro Tag (€)</t>
  </si>
  <si>
    <t>Conference cost per participant per day (€)</t>
  </si>
  <si>
    <t>Coûts de conférence par participant par jour(€)</t>
  </si>
  <si>
    <t>VEUILLEZ SELECTIONNER VOTRE PAYS</t>
  </si>
  <si>
    <t>WÄHLEN SIE BITTE IHR LAND</t>
  </si>
  <si>
    <t>Autres pays pas indiqués dans la liste</t>
  </si>
  <si>
    <t>Andere Länder, welche nicht aufgelistet sind</t>
  </si>
  <si>
    <t>Veuillez nous contacter</t>
  </si>
  <si>
    <t>Bitte kontaktieren Sie uns</t>
  </si>
  <si>
    <t>Kosten für Aufenthalt und Unterkunft pro nicht ortsansässigem Referenten pro Tag</t>
  </si>
  <si>
    <t>Kosten für Aufenthalt und Unterkunft pro nicht ortsansässigem Referenten pro Tag (€)</t>
  </si>
  <si>
    <t>Wählen Sie bitte Ihre Sprache</t>
  </si>
  <si>
    <t>Veuillez sélectionner votre langue</t>
  </si>
  <si>
    <t>Project Title</t>
  </si>
  <si>
    <t>Project number</t>
  </si>
  <si>
    <t>Actual data</t>
  </si>
  <si>
    <t>Amounts Actual Data</t>
  </si>
  <si>
    <t>PREFINANCING AMOUNT(S) RECEIVED</t>
  </si>
  <si>
    <t>Date:</t>
  </si>
  <si>
    <t>Signature:</t>
  </si>
  <si>
    <t>BALANCE PAYMENT or RECOVERY REQUESTED</t>
  </si>
  <si>
    <t>Financial ASSESSMENT carried out by the IF</t>
  </si>
  <si>
    <t>Eligible Data</t>
  </si>
  <si>
    <t>Comment IF</t>
  </si>
  <si>
    <t>Name IF:</t>
  </si>
  <si>
    <t>Costs</t>
  </si>
  <si>
    <t>Grant</t>
  </si>
  <si>
    <t xml:space="preserve">Approved </t>
  </si>
  <si>
    <t>Actual</t>
  </si>
  <si>
    <t>Eligible</t>
  </si>
  <si>
    <t>Numéro de projet</t>
  </si>
  <si>
    <t>Titre du projet</t>
  </si>
  <si>
    <t>Titel des Projekts</t>
  </si>
  <si>
    <t>Données réelles</t>
  </si>
  <si>
    <t xml:space="preserve"> Tatsächliche Angaben </t>
  </si>
  <si>
    <t>MONTANT(S) DE PRÉFINANCEMENT REÇU(S)</t>
  </si>
  <si>
    <t> ERHALTENE VORSCHUSSZAHLUNG</t>
  </si>
  <si>
    <t xml:space="preserve">PAIEMENT FINAL OU RECOUVREMENT </t>
  </si>
  <si>
    <t> ABSCHLIESSENDE ZAHLUNG oder GEFORDERTE RÜCKZAHLUNG</t>
  </si>
  <si>
    <t> Date</t>
  </si>
  <si>
    <t> Datum</t>
  </si>
  <si>
    <t> Signature</t>
  </si>
  <si>
    <t> Unterschrift</t>
  </si>
  <si>
    <t> Stempel der Einrichtung</t>
  </si>
  <si>
    <t>Budget contractuel</t>
  </si>
  <si>
    <t xml:space="preserve"> Genehmigtes Budget</t>
  </si>
  <si>
    <t>Période d'éligibilité</t>
  </si>
  <si>
    <t>Eligibility period</t>
  </si>
  <si>
    <t>Montants données réelles</t>
  </si>
  <si>
    <t>BALANCE PAYMENT or RECOVERY TO BE DONE 
AFTER ANALISYS (MIN Approved;Eligible)</t>
  </si>
  <si>
    <t>contact e-mail</t>
  </si>
  <si>
    <t>from</t>
  </si>
  <si>
    <t>to</t>
  </si>
  <si>
    <t>Comment (compulsory if deviations)</t>
  </si>
  <si>
    <t>Kommentar (zwingend bei Abweichungen)</t>
  </si>
  <si>
    <t> Adresse électronique de la personne de contact</t>
  </si>
  <si>
    <t> Kontakt Email</t>
  </si>
  <si>
    <t> Du</t>
  </si>
  <si>
    <t> Von</t>
  </si>
  <si>
    <t> Au</t>
  </si>
  <si>
    <t> Bis</t>
  </si>
  <si>
    <t>Commentaires (obligatoire en cas de variation)</t>
  </si>
  <si>
    <t>Please select your language from the drop-down menu:</t>
  </si>
  <si>
    <t>Stunden Jahr 1</t>
  </si>
  <si>
    <t>Hours 1° Year</t>
  </si>
  <si>
    <t>Heures 1° Année</t>
  </si>
  <si>
    <t>Hours 2° Year</t>
  </si>
  <si>
    <t>Heures 2° Année</t>
  </si>
  <si>
    <t>Stunden Jahr 2</t>
  </si>
  <si>
    <t>Hours 3° Year</t>
  </si>
  <si>
    <t>Heures 3° Année</t>
  </si>
  <si>
    <t>Stunden Jahr 3</t>
  </si>
  <si>
    <t>select country</t>
  </si>
  <si>
    <t>other countries</t>
  </si>
  <si>
    <t>eu</t>
  </si>
  <si>
    <t xml:space="preserve"> the Teaching costs scale is</t>
  </si>
  <si>
    <t xml:space="preserve"> le barème de coûts d'enseignements est de:</t>
  </si>
  <si>
    <t>die Unterrichtskostenskala ist</t>
  </si>
  <si>
    <t>Total Hours</t>
  </si>
  <si>
    <t>Total des heures</t>
  </si>
  <si>
    <t>Gesamstunden für drei Jahre</t>
  </si>
  <si>
    <t>Total des coûts d'enseignement pour le Professeur mentionné en N° 1</t>
  </si>
  <si>
    <t>Total des coûts d'enseignement pour le Professeur mentionné en N° 2</t>
  </si>
  <si>
    <t>Total des coûts d'enseignement pour le Professeur mentionné en N° 3</t>
  </si>
  <si>
    <t>Total des coûts d'enseignement pour le Professeur mentionné en N° 4</t>
  </si>
  <si>
    <t>Total des coûts d'enseignement pour le Professeur mentionné en N° 5</t>
  </si>
  <si>
    <t>Total des coûts d'enseignement pour le Professeur mentionné en N° 6</t>
  </si>
  <si>
    <t>Total des coûts d'enseignement pour le Professeur mentionné en N° 7</t>
  </si>
  <si>
    <t>Total des coûts d'enseignement pour le Professeur mentionné en N° 8</t>
  </si>
  <si>
    <t>Total des coûts d'enseignement pour le Professeur mentionné en N° 9</t>
  </si>
  <si>
    <t>Total des coûts d'enseignement pour le Professeur mentionné en N° 10</t>
  </si>
  <si>
    <t>SUM OF ACTUAL COSTS CALCULATED USING THE FLAT RATE SYSTEM FOR ALL TEACHING COSTS</t>
  </si>
  <si>
    <t>SOMME DES COÛTS RÉELS CALCULÉE SUR LA BASE DU SYSTÈME FORFAITAIRE POUR TOUS LES  COÛTS D'ENSEIGNEMENTS</t>
  </si>
  <si>
    <t>GESAMTKOSTENSUMMEN, DIE SICH AUF DER GRUNDLAGE DER PAUSCHALKOSTENABRECHNUNG, FÜR ALLE  UNTERRICHTSGESAMKOSTEN</t>
  </si>
  <si>
    <t>Total de tous les coûts d'enseignement</t>
  </si>
  <si>
    <t>Total of all teaching costs</t>
  </si>
  <si>
    <t>Total Unterrichtsgesamkosten</t>
  </si>
  <si>
    <t>Additional percentage for other activities</t>
  </si>
  <si>
    <t>Pourcentage additionel pour autres activités</t>
  </si>
  <si>
    <t xml:space="preserve">zusätzliche Prozentuale für andere Aktivitäten </t>
  </si>
  <si>
    <t>Stamp of the organization</t>
  </si>
  <si>
    <t> Cachet de l'Organisation</t>
  </si>
  <si>
    <t>Selectionnez Activité</t>
  </si>
  <si>
    <t>Country selected</t>
  </si>
  <si>
    <t>Select  your country</t>
  </si>
  <si>
    <t>Veuillez selectionner  votre pays</t>
  </si>
  <si>
    <t>Signature of legal representative or head of the financial department</t>
  </si>
  <si>
    <t>Signature du représentant légal ou directeur du service financier</t>
  </si>
  <si>
    <t>Unterschrift des rechtlichen Vertreters oder Leiter der Finanzabteilung</t>
  </si>
  <si>
    <t>Name and function:</t>
  </si>
  <si>
    <t> Name und Funktie:</t>
  </si>
  <si>
    <t> Nom et fonction:</t>
  </si>
  <si>
    <t>Veuillez indiquer le Nom  du Professor N° 1</t>
  </si>
  <si>
    <t>Veuillez indiquer le Nom  du Professor N° 2</t>
  </si>
  <si>
    <t>Veuillez indiquer le Nom  du Professor N° 3</t>
  </si>
  <si>
    <t>Veuillez indiquer le Nom  du Professor N° 4</t>
  </si>
  <si>
    <t>Veuillez indiquer le Nom  du Professor N° 5</t>
  </si>
  <si>
    <t>Veuillez indiquer le Nom  du Professor N° 6</t>
  </si>
  <si>
    <t>Veuillez indiquer le Nom  du Professor N° 8</t>
  </si>
  <si>
    <t>Veuillez indiquer le Nom  du Professor N°9</t>
  </si>
  <si>
    <t>Veuillez indiquer le Nom  du Professor N° 10</t>
  </si>
  <si>
    <t>Veuillez indiquer le Nom  du Professor N° 7</t>
  </si>
  <si>
    <t>Unterrichtsgesamtkosten Professor N° 1</t>
  </si>
  <si>
    <t>Unterrichtsgesamtkosten Professo N° 2</t>
  </si>
  <si>
    <t>Unterrichtsgesamtkosten Professo N° 3</t>
  </si>
  <si>
    <t>Unterrichtsgesamtkosten Professo N° 4</t>
  </si>
  <si>
    <t>Unterrichtsgesamtkosten Professo N° 5</t>
  </si>
  <si>
    <t>Unterrichtsgesamtkosten Professo N° 6</t>
  </si>
  <si>
    <t>Unterrichtsgesamtkosten Professo N° 7</t>
  </si>
  <si>
    <t>Unterrichtsgesamtkosten Professo N° 8</t>
  </si>
  <si>
    <t>Unterrichtsgesamtkosten Professo N° 9</t>
  </si>
  <si>
    <t>Unterrichtsgesamtkosten Professor N° 10</t>
  </si>
  <si>
    <t>Ad Personam Jean Monnet Chairs</t>
  </si>
  <si>
    <t>Chaires Jean Monnet ad personam</t>
  </si>
  <si>
    <t>Jean Monnet Lehrstuhl Ad Personam</t>
  </si>
  <si>
    <t>Wählen sie bitte ihr Land</t>
  </si>
  <si>
    <t>Bitte geben Sie den Namen von Professor N° 1 an</t>
  </si>
  <si>
    <t>Bitte geben Sie den Namen von Professor N°  2 an</t>
  </si>
  <si>
    <t>Bitte geben Sie den Namen von Professor N° 3 an</t>
  </si>
  <si>
    <t>Bitte geben Sie den Namen von Professor N° 4 an</t>
  </si>
  <si>
    <t>Bitte geben Sie den Namen von Professor N° 5 an</t>
  </si>
  <si>
    <t>Bitte geben Sie den Namen von Professor N° 6 an</t>
  </si>
  <si>
    <t>Bitte geben Sie den Namen von Professor N° 7 an</t>
  </si>
  <si>
    <t>Bitte geben Sie den Namen von Professor N° 8 an</t>
  </si>
  <si>
    <t>Bitte geben Sie den Namen von Professor N° 9 an</t>
  </si>
  <si>
    <t>Bitte geben Sie den Namen von Professor N° 10 an</t>
  </si>
  <si>
    <t>NB: Please consult the Call for Proposals 2013 and the LLP Guide 2013 Part I before completing the Application form</t>
  </si>
  <si>
    <t>NB : Veuillez consulter l'Appel à propositions 2013 et le Guide LLP 2013, partie I, avant de remplir le formulaire de candidature</t>
  </si>
  <si>
    <t>NB: Konsultieren Sie bitte die Aufforderung zur Einreichung von Vorschlägen 2013 und den LLP Leitfaden für Antragsteller 2013, Teil I,  bevor Sie das Bewerbungsformular ausfüllen.</t>
  </si>
  <si>
    <t>Förderungszeitraum</t>
  </si>
  <si>
    <t>Projektnummer</t>
  </si>
  <si>
    <t>Name der Organisation</t>
  </si>
  <si>
    <t>Kontakt Person</t>
  </si>
  <si>
    <t>Nom de la personne de contact</t>
  </si>
  <si>
    <t>Nom de l'organisation</t>
  </si>
  <si>
    <t>Region</t>
  </si>
  <si>
    <t>EU grant for:</t>
  </si>
  <si>
    <t>La subvention de l'UE pour:</t>
  </si>
  <si>
    <t>EU Zuschuss für :</t>
  </si>
  <si>
    <t>Maximum EU Contribution
(Grant ceiling)</t>
  </si>
  <si>
    <t>Contribution maximale de l'UE
(Plafond de la subvention)</t>
  </si>
  <si>
    <t>Maximaler Beitrag der EU (Höchstgrenze des Zuschusses)</t>
  </si>
  <si>
    <t>Teaching costs scales (€) (*)</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</si>
  <si>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</si>
  <si>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</si>
  <si>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</si>
  <si>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</si>
  <si>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</si>
  <si>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</si>
  <si>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</si>
  <si>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</si>
  <si>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</si>
  <si>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</si>
  <si>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</si>
  <si>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</si>
  <si>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</si>
  <si>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</si>
  <si>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</si>
  <si>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</si>
  <si>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</si>
  <si>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</si>
  <si>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</si>
  <si>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</si>
  <si>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</si>
  <si>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</si>
  <si>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</si>
  <si>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</si>
  <si>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</si>
  <si>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</si>
  <si>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</si>
  <si>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Albania</t>
  </si>
  <si>
    <t>Algeria</t>
  </si>
  <si>
    <t>Antigua and Barbuda</t>
  </si>
  <si>
    <t>Argentina</t>
  </si>
  <si>
    <t>Armenia</t>
  </si>
  <si>
    <t>Australia</t>
  </si>
  <si>
    <t>Azerbaijan</t>
  </si>
  <si>
    <t>Bahrain</t>
  </si>
  <si>
    <t>Bangladesh</t>
  </si>
  <si>
    <t>Barbados</t>
  </si>
  <si>
    <t>Belarus</t>
  </si>
  <si>
    <t>Belize</t>
  </si>
  <si>
    <t>Benin</t>
  </si>
  <si>
    <t>Bhutan</t>
  </si>
  <si>
    <t>Bolivia</t>
  </si>
  <si>
    <t>Bosnia and Herzegovina</t>
  </si>
  <si>
    <t>Botswana</t>
  </si>
  <si>
    <t>Brazil</t>
  </si>
  <si>
    <t>Brunei Darussalam</t>
  </si>
  <si>
    <t>Burkina Faso</t>
  </si>
  <si>
    <t>Burundi</t>
  </si>
  <si>
    <t>Cambodia</t>
  </si>
  <si>
    <t>Cameroon</t>
  </si>
  <si>
    <t>Canada</t>
  </si>
  <si>
    <t>Cape Verde</t>
  </si>
  <si>
    <t>Central African Republic</t>
  </si>
  <si>
    <t>Chad</t>
  </si>
  <si>
    <t>Chile</t>
  </si>
  <si>
    <t>China</t>
  </si>
  <si>
    <t>Croatia</t>
  </si>
  <si>
    <t>Equatorial Guinea</t>
  </si>
  <si>
    <t>Iceland</t>
  </si>
  <si>
    <t>Israel</t>
  </si>
  <si>
    <t>Japan</t>
  </si>
  <si>
    <t>Kuwait</t>
  </si>
  <si>
    <t>Libya</t>
  </si>
  <si>
    <t>Mexico</t>
  </si>
  <si>
    <t>Norway</t>
  </si>
  <si>
    <t>Oman</t>
  </si>
  <si>
    <t>Saudi Arabia</t>
  </si>
  <si>
    <t>Seychelles</t>
  </si>
  <si>
    <t>Singapore</t>
  </si>
  <si>
    <t>Switzerland</t>
  </si>
  <si>
    <t>Trinidad and Tobago</t>
  </si>
  <si>
    <t>Turkey</t>
  </si>
  <si>
    <t>Afghanistan</t>
  </si>
  <si>
    <t>Qatar</t>
  </si>
  <si>
    <t/>
  </si>
  <si>
    <t>exact?</t>
  </si>
  <si>
    <t>Other Countries Not listed</t>
  </si>
  <si>
    <t>Liechtenstein</t>
  </si>
  <si>
    <t>Brunei</t>
  </si>
  <si>
    <t>Hong Kong</t>
  </si>
  <si>
    <t>Korea, Republic of</t>
  </si>
  <si>
    <t>New-Zealand</t>
  </si>
  <si>
    <t>Saint Kitts and Nevis</t>
  </si>
  <si>
    <t>United Arab Emirates</t>
  </si>
  <si>
    <t>United States of America</t>
  </si>
  <si>
    <t>JEAN MONNET CHAIRS</t>
  </si>
  <si>
    <t>CHAIRES JEAN MONNET</t>
  </si>
  <si>
    <t xml:space="preserve">Before completing this table please read carefully the instructions available on </t>
  </si>
  <si>
    <t>Programme guide and instructions for applicants</t>
  </si>
  <si>
    <t>FINAL REPORT</t>
  </si>
  <si>
    <t>RAPPORT FINAL</t>
  </si>
  <si>
    <t>Avant de remplir ce tableau, veuillez lire attentivement les instructions disponibles sur</t>
  </si>
  <si>
    <t>ABSCHLUSSBERICHT</t>
  </si>
  <si>
    <t xml:space="preserve">Vor Ausfüllen dieser Tabelle lesen Sie bitte aufmerksam die Anweisungen </t>
  </si>
  <si>
    <t>Veuillez selectionner la langue dans le menu déroulant:</t>
  </si>
  <si>
    <t>Bitte wählen Sie Ihre Sprache aus dem Drop-Down Menü:</t>
  </si>
  <si>
    <t>Guide du programme et instructions pour les candidats</t>
  </si>
  <si>
    <t>Programmleitfaden und Anweisungen für Antragsteller</t>
  </si>
  <si>
    <t>Jean Monnet Lehrstühle   ♦   Jean Monnet Module</t>
  </si>
  <si>
    <t>Bevor Sie diese Tabelle ausfüllen, lesen Sie bitte sorgfältig die Anweisungen durch</t>
  </si>
  <si>
    <t xml:space="preserve">Wählen Sie Ihre Aktivität </t>
  </si>
  <si>
    <t>Jean Monnet Chairs   ♦   Jean Monnet Modules</t>
  </si>
  <si>
    <t>Chaires Jean Monnet   ♦   Modules Jean Monnet</t>
  </si>
  <si>
    <t xml:space="preserve">JEAN MONNET MODULES         </t>
  </si>
  <si>
    <t xml:space="preserve">MODULES JEAN MONNET </t>
  </si>
  <si>
    <t>JEAN MONNET MODULE</t>
  </si>
  <si>
    <t>JEAN MONNET LEHRSTÜHLE</t>
  </si>
  <si>
    <t>to be provided on 2020</t>
  </si>
  <si>
    <t>à présenter en 2020</t>
  </si>
  <si>
    <t>ist im Jahr 2020 einzureichen</t>
  </si>
  <si>
    <t>CALL FOR PROPOSALS 2017 - EAC/A03/2016 - Erasmus+ programme - (2016/C 386/09 on 20/10/2016)</t>
  </si>
  <si>
    <t>Version 2020</t>
  </si>
  <si>
    <t>Fassung 2020</t>
  </si>
  <si>
    <t>APPEL A PROPOSITION 2017 - EAC/A03/2016 - Programme Erasmus+ - (2016/C 386/09 du 20/10/16)</t>
  </si>
  <si>
    <t>AUFFORDERUNG ZUR EINREICHUNG VON VORSCHLÄGEN 2017 - EAC/A03/2016 - Programm Erasmus+ - (2016/C 386/09 vom 20.10.16)</t>
  </si>
  <si>
    <t>Territory of Russia as recognised by international law</t>
  </si>
  <si>
    <t>Agreement number (2017-xxxx or 2016/3447/xxx)</t>
  </si>
  <si>
    <t>Numéro de convention (2017-xxxx ou 2016/3447/xxx)</t>
  </si>
  <si>
    <t>Vertragsnummer (2017-xxxx oder 2016/3447/xxx)</t>
  </si>
  <si>
    <t>Republic of North Macedonia</t>
  </si>
  <si>
    <t>2014-2020</t>
  </si>
  <si>
    <t>Final calculation of the solde</t>
  </si>
  <si>
    <t>Maximum EU Grant (grant agreement)</t>
  </si>
  <si>
    <t>Balance 1</t>
  </si>
  <si>
    <t>Requested EU Grant</t>
  </si>
  <si>
    <t>Balance 2</t>
  </si>
  <si>
    <t>Eligible EU Grant</t>
  </si>
  <si>
    <t>Balance 3</t>
  </si>
  <si>
    <r>
      <t xml:space="preserve">Amount to be paid for the project </t>
    </r>
    <r>
      <rPr>
        <b/>
        <sz val="9"/>
        <rFont val="Arial"/>
        <family val="2"/>
      </rPr>
      <t>(minimum of the 3 above balances)</t>
    </r>
  </si>
  <si>
    <t>Pre-financing payment already made</t>
  </si>
  <si>
    <t>(to be checked in APPFIN)</t>
  </si>
  <si>
    <t>Balance</t>
  </si>
  <si>
    <t>IF</t>
  </si>
  <si>
    <t>DATE</t>
  </si>
  <si>
    <t>Annex</t>
  </si>
  <si>
    <t>CALCULATION OF THE BALANCE</t>
  </si>
  <si>
    <t>Beneficiary:</t>
  </si>
  <si>
    <t>Grant Agreement/Decision ref.:</t>
  </si>
  <si>
    <t>Declared expenditure</t>
  </si>
  <si>
    <t>Deductions (not eligible)</t>
  </si>
  <si>
    <t>Eligible expenditure</t>
  </si>
  <si>
    <t>Calculation of the final balance</t>
  </si>
  <si>
    <t>Maximum EU grant (Agreement/Decision)</t>
  </si>
  <si>
    <t>Requested EU grant</t>
  </si>
  <si>
    <t>Eligible EU grant (75% of eligible expenditures)</t>
  </si>
  <si>
    <t>Maximum to be paid to the project (minimum of 3 above balances)</t>
  </si>
  <si>
    <t>Comment:</t>
  </si>
  <si>
    <t>0,00 €</t>
  </si>
  <si>
    <t xml:space="preserve">Teaching costs scales (€)
Call for proposals 2017 (EAC/A03/2016) </t>
  </si>
  <si>
    <t>OTHER COUNTRIES not listed</t>
  </si>
  <si>
    <t>From</t>
  </si>
  <si>
    <t>Comment  as it will go directly to the "Output-Annex to the letter"</t>
  </si>
  <si>
    <t>Natalia</t>
  </si>
  <si>
    <t>JEAN MONNET</t>
  </si>
  <si>
    <t xml:space="preserve">OPERATIONAL ANALYSIS </t>
  </si>
  <si>
    <t xml:space="preserve">FINAL REPORT </t>
  </si>
  <si>
    <t>SCORE</t>
  </si>
  <si>
    <t>Project type</t>
  </si>
  <si>
    <t>University</t>
  </si>
  <si>
    <t>Original Score</t>
  </si>
  <si>
    <t>Final Score</t>
  </si>
  <si>
    <t xml:space="preserve">Award Criteria </t>
  </si>
  <si>
    <t>Below expected</t>
  </si>
  <si>
    <t>As expected</t>
  </si>
  <si>
    <t>Above expected</t>
  </si>
  <si>
    <t>Remarks</t>
  </si>
  <si>
    <t xml:space="preserve">Final Score </t>
  </si>
  <si>
    <t>Relevance of project as implemented</t>
  </si>
  <si>
    <t xml:space="preserve">Quality of project implementation </t>
  </si>
  <si>
    <t xml:space="preserve">Quality of project team at its end </t>
  </si>
  <si>
    <t xml:space="preserve">Impact and Dissemination </t>
  </si>
  <si>
    <t xml:space="preserve">Additional points </t>
  </si>
  <si>
    <t>IO/IF</t>
  </si>
  <si>
    <t xml:space="preserve">Deliverables and outputs </t>
  </si>
  <si>
    <t>Correct use of EU Logo and disclaimer</t>
  </si>
  <si>
    <t xml:space="preserve">Number of Participants </t>
  </si>
  <si>
    <t xml:space="preserve">Date </t>
  </si>
  <si>
    <t xml:space="preserve">Sustainability after project lifetime </t>
  </si>
  <si>
    <t xml:space="preserve">Potential for success story </t>
  </si>
  <si>
    <t xml:space="preserve">FINAL COMMENT - please add any specific comments at the box below </t>
  </si>
  <si>
    <t>POOR</t>
  </si>
  <si>
    <t xml:space="preserve">The final report does not give a clear idea regarding the full accomplishment of the project. Many planned activities are not informed, or have not been implemented. The dissemination measures in place do not seem to guarantee a good impact for the project. The EU logo and disclaimer were not always correctly used.  In general, the final report is vague, and /or the final result is below the expected, in relation to the terms of the grant agreement and project description.  </t>
  </si>
  <si>
    <t xml:space="preserve">SATISFACTORY </t>
  </si>
  <si>
    <t>The final report gives a fair idea regarding the accomplishment of the project. Short comings have been identified in one or more of the following topics: relevance of the project; quality of project implementation; quality of project team; impact and dissemination. Changes in the project have impacted on its implementation but the final result is still acceptable. The short comings found are not sufficient to disqualify the satisfactory implementation of the project.</t>
  </si>
  <si>
    <t xml:space="preserve">GOOD </t>
  </si>
  <si>
    <t xml:space="preserve">The final report gives a good idea regarding the accomplishment of the project. All or most of the planned activities have been implemented.  Dissemination measures are correct and can lead to a good impact of the project. The project team was efficient and implemented the project in a correct way. Changes to the project, when happened, did not impact its quality nor result. The final result is within or above expectation, in relation to the grant agreement and project workplan. </t>
  </si>
  <si>
    <t xml:space="preserve">VERY GOOD </t>
  </si>
  <si>
    <t xml:space="preserve">The final report gives a very good idea regarding the accomplishment of the project.  Not only all  or most of planned activities were implemented, but the project team was also able to implement extra activities which were not initially foressseen. Any changes to the project only made it even better. Dissemination measures were good, and the impact of the project is clear. The project is a potential case of a success story. </t>
  </si>
  <si>
    <t>ADDITIONAL REMARKS (if necessary)</t>
  </si>
  <si>
    <t>Select activity</t>
  </si>
  <si>
    <t>MODULE</t>
  </si>
  <si>
    <t>CHAIR</t>
  </si>
  <si>
    <t>ADMISSIBILITY CHECK LIST</t>
  </si>
  <si>
    <t xml:space="preserve">Project n°: </t>
  </si>
  <si>
    <t xml:space="preserve">GD / GA n°: </t>
  </si>
  <si>
    <t>YES</t>
  </si>
  <si>
    <t>NO</t>
  </si>
  <si>
    <t>N/A</t>
  </si>
  <si>
    <t>Signature of the légal representative, or any other person entitled</t>
  </si>
  <si>
    <t>Respect of the templates provided by the Agency</t>
  </si>
  <si>
    <t>Electronic format compatible with the systems of the Agency</t>
  </si>
  <si>
    <t>Audit certificate provided (if required) and respect of the template of the Agency (if published in the call for proposals)</t>
  </si>
  <si>
    <t>Final costs presentation conform with the reporting instructions (final costs presented in regard to the Annex III of the GA / GD)</t>
  </si>
  <si>
    <t>The DoH is attached to the Final report</t>
  </si>
  <si>
    <t>Is the DoH signed by the legal representative (only suitable for projects based on flat rates and unit costs)</t>
  </si>
  <si>
    <t>A negative answer to one of the other of the conditions listed above implies the rejection of the report</t>
  </si>
  <si>
    <t>An amendment to the legal representative has to be launched before the execution of a payment / recovery order</t>
  </si>
  <si>
    <t>An amendment to bank account has to be launched before the execution of a payment</t>
  </si>
  <si>
    <t>A positive answer to one of the other of the conditions listed above implies a further request in parallel of
the analysis of the report</t>
  </si>
  <si>
    <t>The participants list is annexed to the final report</t>
  </si>
  <si>
    <t>The participants list is duly signed by the participants</t>
  </si>
  <si>
    <t xml:space="preserve">The number of participants and non-local contributors is coherent with the figures indicated in the accepted Grant calculator </t>
  </si>
  <si>
    <t>The number of teaching hours indicated in the Grant calculator is coherent with the number indicated in the activity report</t>
  </si>
  <si>
    <t>The number of teaching hours indicated in the Grant calculator is coherent with the number accepted in the GA / GD</t>
  </si>
  <si>
    <t>The Eramus Results Platform has been duly fed, and with the use of the EU funding logo and the disclaimer</t>
  </si>
  <si>
    <t xml:space="preserve">Name: </t>
  </si>
  <si>
    <t xml:space="preserve">Date: </t>
  </si>
  <si>
    <t>Comments</t>
  </si>
  <si>
    <t>Select PO</t>
  </si>
  <si>
    <t>Barbara</t>
  </si>
  <si>
    <t>Khadija</t>
  </si>
  <si>
    <t>Monica</t>
  </si>
  <si>
    <t>Monika</t>
  </si>
  <si>
    <t>Fabienne</t>
  </si>
  <si>
    <t>Jean-François</t>
  </si>
  <si>
    <t>StephG</t>
  </si>
  <si>
    <t>StephK</t>
  </si>
  <si>
    <t>Please complete the yellow cells</t>
  </si>
  <si>
    <t>Organisation name</t>
  </si>
  <si>
    <t>Contact person name</t>
  </si>
  <si>
    <t>Please write down the name of professor N° 1</t>
  </si>
  <si>
    <t>Approved budget</t>
  </si>
  <si>
    <t>Total teaching costs for professor mentionned under professor N° 2</t>
  </si>
  <si>
    <t>Total teaching costs for professor mentionned under professor N° 1</t>
  </si>
  <si>
    <t>Please write down the name of professor N° 2</t>
  </si>
  <si>
    <t>Please write down the name of professor N° 3</t>
  </si>
  <si>
    <t>Please write down the name of professor N° 4</t>
  </si>
  <si>
    <t>Please write down the name of professor N° 5</t>
  </si>
  <si>
    <t>Total teaching costs for professor mentionned under professor N° 5</t>
  </si>
  <si>
    <t>Total teaching costs for professor mentionned under professor N° 4</t>
  </si>
  <si>
    <t>Please write down the name of professor N° 6</t>
  </si>
  <si>
    <t>Total teaching costs for professor mentionned under professor N° 6</t>
  </si>
  <si>
    <t>Total teaching costs for professor mentionned under professor N° 7</t>
  </si>
  <si>
    <t>Please write down the name of professor N° 9</t>
  </si>
  <si>
    <t>Total teaching costs for professor mentionned under professor N° 8</t>
  </si>
  <si>
    <t>Please write down the name of professor N° 7</t>
  </si>
  <si>
    <t>Please write down the name of professor N° 8</t>
  </si>
  <si>
    <t>Total teaching costs for professor mentionned under professor N° 9</t>
  </si>
  <si>
    <t>Please write down the name of professor N° 10</t>
  </si>
  <si>
    <t>Total teaching costs for professor mentionned under professor N° 10</t>
  </si>
  <si>
    <t>Total teaching costs for professor mentionned under professor N° 3</t>
  </si>
  <si>
    <t>Andrea</t>
  </si>
  <si>
    <t>Olga</t>
  </si>
  <si>
    <t>Call for proposals 2020 - EAC/A02/2019</t>
  </si>
  <si>
    <t>to be provided on 2023</t>
  </si>
  <si>
    <t>Agreement nr (XXXXXX)</t>
  </si>
  <si>
    <t>CoE</t>
  </si>
  <si>
    <t>NETWORK</t>
  </si>
  <si>
    <t>SUPPA</t>
  </si>
  <si>
    <t>project number
(XXXXXX)</t>
  </si>
  <si>
    <t>Version 2023</t>
  </si>
  <si>
    <t>Agreement number (XXXXXX)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</si>
</sst>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164" formatCode="_-* #,##0\ _€_-;\-* #,##0\ _€_-;_-* &quot;-&quot;\ _€_-;_-@_-"/>
    <numFmt numFmtId="165" formatCode="#,##0.00_ ;[Red]\-#,##0.00\ "/>
    <numFmt numFmtId="166" formatCode="dd/mm/yyyy"/>
    <numFmt numFmtId="167" formatCode="#,##0_ ;[Red]\-#,##0\ "/>
    <numFmt numFmtId="168" formatCode="#,##0.00\ &quot;€&quot;"/>
    <numFmt numFmtId="169" formatCode="d/mm/yyyy;@"/>
  </numFmts>
  <fonts count="72" x14ac:knownFonts="1">
    <font>
      <sz val="10"/>
      <name val="Arial"/>
    </font>
    <font>
      <sz val="11"/>
      <color indexed="8"/>
      <name val="Calibri"/>
      <family val="2"/>
    </font>
    <font>
      <sz val="10"/>
      <name val="Arial"/>
      <family val="2"/>
    </font>
    <font>
      <b/>
      <sz val="10"/>
      <name val="Arial"/>
      <family val="2"/>
    </font>
    <font>
      <b/>
      <sz val="12"/>
      <name val="Arial"/>
      <family val="2"/>
    </font>
    <font>
      <u/>
      <sz val="10"/>
      <color indexed="12"/>
      <name val="Arial"/>
      <family val="2"/>
    </font>
    <font>
      <b/>
      <sz val="10"/>
      <name val="Georgia"/>
      <family val="1"/>
    </font>
    <font>
      <sz val="14"/>
      <name val="Georgia"/>
      <family val="1"/>
    </font>
    <font>
      <b/>
      <sz val="14"/>
      <name val="Georgia"/>
      <family val="1"/>
    </font>
    <font>
      <sz val="10"/>
      <name val="Georgia"/>
      <family val="1"/>
    </font>
    <font>
      <b/>
      <sz val="12"/>
      <name val="Georgia"/>
      <family val="1"/>
    </font>
    <font>
      <b/>
      <sz val="10"/>
      <color indexed="10"/>
      <name val="Georgia"/>
      <family val="1"/>
    </font>
    <font>
      <sz val="10"/>
      <name val="Arial"/>
      <family val="2"/>
    </font>
    <font>
      <b/>
      <sz val="12"/>
      <name val="Verdana"/>
      <family val="2"/>
    </font>
    <font>
      <sz val="10"/>
      <color indexed="10"/>
      <name val="Georgia"/>
      <family val="1"/>
    </font>
    <font>
      <b/>
      <i/>
      <sz val="10"/>
      <name val="Arial"/>
      <family val="2"/>
    </font>
    <font>
      <sz val="8"/>
      <color indexed="9"/>
      <name val="Georgia"/>
      <family val="1"/>
    </font>
    <font>
      <i/>
      <sz val="10"/>
      <name val="Arial"/>
      <family val="2"/>
    </font>
    <font>
      <b/>
      <sz val="14"/>
      <name val="Arial Narrow"/>
      <family val="2"/>
    </font>
    <font>
      <b/>
      <sz val="11"/>
      <name val="Arial Narrow"/>
      <family val="2"/>
    </font>
    <font>
      <b/>
      <sz val="10"/>
      <name val="Arial Narrow"/>
      <family val="2"/>
    </font>
    <font>
      <b/>
      <sz val="13"/>
      <name val="Arial Narrow"/>
      <family val="2"/>
    </font>
    <font>
      <b/>
      <sz val="16"/>
      <name val="Arial"/>
      <family val="2"/>
    </font>
    <font>
      <b/>
      <sz val="16"/>
      <name val="Verdana"/>
      <family val="2"/>
    </font>
    <font>
      <b/>
      <sz val="9"/>
      <name val="Arial Narrow"/>
      <family val="2"/>
    </font>
    <font>
      <sz val="14"/>
      <name val="Arial"/>
      <family val="2"/>
    </font>
    <font>
      <b/>
      <sz val="16"/>
      <name val="Georgia"/>
      <family val="1"/>
    </font>
    <font>
      <b/>
      <sz val="14"/>
      <name val="Arial"/>
      <family val="2"/>
    </font>
    <font>
      <sz val="12"/>
      <name val="Georgia"/>
      <family val="1"/>
    </font>
    <font>
      <b/>
      <sz val="14"/>
      <name val="Verdana"/>
      <family val="2"/>
    </font>
    <font>
      <b/>
      <sz val="22"/>
      <name val="Verdana"/>
      <family val="2"/>
    </font>
    <font>
      <b/>
      <sz val="11"/>
      <name val="Verdana"/>
      <family val="2"/>
    </font>
    <font>
      <b/>
      <sz val="12"/>
      <name val="Arial Narrow"/>
      <family val="2"/>
    </font>
    <font>
      <b/>
      <sz val="18"/>
      <name val="Verdana"/>
      <family val="2"/>
    </font>
    <font>
      <sz val="9"/>
      <name val="Georgia"/>
      <family val="1"/>
    </font>
    <font>
      <b/>
      <sz val="11"/>
      <name val="Georgia"/>
      <family val="1"/>
    </font>
    <font>
      <b/>
      <sz val="11"/>
      <name val="Arial"/>
      <family val="2"/>
    </font>
    <font>
      <i/>
      <sz val="9"/>
      <name val="Arial"/>
      <family val="2"/>
    </font>
    <font>
      <sz val="12"/>
      <name val="Arial"/>
      <family val="2"/>
    </font>
    <font>
      <b/>
      <sz val="9"/>
      <name val="Arial"/>
      <family val="2"/>
    </font>
    <font>
      <b/>
      <sz val="11"/>
      <color indexed="8"/>
      <name val="Calibri"/>
      <family val="2"/>
    </font>
    <font>
      <b/>
      <sz val="14"/>
      <color indexed="8"/>
      <name val="Calibri"/>
      <family val="2"/>
    </font>
    <font>
      <sz val="14"/>
      <color indexed="8"/>
      <name val="Calibri"/>
      <family val="2"/>
    </font>
    <font>
      <sz val="12"/>
      <color indexed="8"/>
      <name val="Calibri"/>
      <family val="2"/>
    </font>
    <font>
      <b/>
      <sz val="12"/>
      <color indexed="8"/>
      <name val="Calibri"/>
      <family val="2"/>
    </font>
    <font>
      <sz val="10"/>
      <name val="Times New Roman"/>
      <family val="1"/>
    </font>
    <font>
      <b/>
      <sz val="11"/>
      <color theme="0"/>
      <name val="Calibri"/>
      <family val="2"/>
      <scheme val="minor"/>
    </font>
    <font>
      <b/>
      <sz val="11"/>
      <color theme="1"/>
      <name val="Calibri"/>
      <family val="2"/>
      <scheme val="minor"/>
    </font>
    <font>
      <b/>
      <sz val="12"/>
      <color theme="0"/>
      <name val="Georgia"/>
      <family val="1"/>
    </font>
    <font>
      <sz val="10"/>
      <color theme="0"/>
      <name val="Arial"/>
      <family val="2"/>
    </font>
    <font>
      <sz val="10"/>
      <color rgb="FFFFC000"/>
      <name val="Arial"/>
      <family val="2"/>
    </font>
    <font>
      <b/>
      <sz val="10"/>
      <color rgb="FF00FF00"/>
      <name val="Arial"/>
      <family val="2"/>
    </font>
    <font>
      <b/>
      <sz val="12"/>
      <color theme="9" tint="-0.249977111117893"/>
      <name val="Arial"/>
      <family val="2"/>
    </font>
    <font>
      <b/>
      <sz val="12"/>
      <color theme="3" tint="0.39997558519241921"/>
      <name val="Arial"/>
      <family val="2"/>
    </font>
    <font>
      <b/>
      <sz val="12"/>
      <color rgb="FF00B050"/>
      <name val="Arial"/>
      <family val="2"/>
    </font>
    <font>
      <b/>
      <sz val="10"/>
      <color rgb="FFFF0000"/>
      <name val="Arial"/>
      <family val="2"/>
    </font>
    <font>
      <b/>
      <sz val="20"/>
      <color theme="1"/>
      <name val="Calibri"/>
      <family val="2"/>
      <scheme val="minor"/>
    </font>
    <font>
      <b/>
      <sz val="14"/>
      <color theme="1"/>
      <name val="Calibri"/>
      <family val="2"/>
      <scheme val="minor"/>
    </font>
    <font>
      <b/>
      <sz val="11.5"/>
      <color rgb="FFFF0000"/>
      <name val="Trebuchet MS"/>
      <family val="2"/>
    </font>
    <font>
      <sz val="14"/>
      <color theme="1"/>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sz val="10"/>
      <color rgb="FFFF0000"/>
      <name val="Georgia"/>
      <family val="1"/>
    </font>
    <font>
      <b/>
      <sz val="12"/>
      <color rgb="FFFF0000"/>
      <name val="Arial"/>
      <family val="2"/>
    </font>
    <font>
      <b/>
      <sz val="16"/>
      <color rgb="FFFF0000"/>
      <name val="Georgia"/>
      <family val="1"/>
    </font>
    <font>
      <b/>
      <sz val="11"/>
      <name val="Times New Roman"/>
      <family val="1"/>
    </font>
    <font>
      <sz val="11"/>
      <name val="Times New Roman"/>
      <family val="1"/>
    </font>
    <font>
      <i/>
      <u/>
      <sz val="11"/>
      <name val="Times New Roman"/>
      <family val="1"/>
    </font>
    <font>
      <b/>
      <i/>
      <u/>
      <sz val="11"/>
      <name val="Times New Roman"/>
      <family val="1"/>
    </font>
    <font>
      <i/>
      <sz val="11"/>
      <name val="Times New Roman"/>
      <family val="1"/>
    </font>
    <font>
      <sz val="8"/>
      <color rgb="FF000000"/>
      <name val="Segoe UI"/>
      <family val="2"/>
    </font>
  </fonts>
  <fills count="37">
    <fill>
      <patternFill patternType="none"/>
    </fill>
    <fill>
      <patternFill patternType="gray125"/>
    </fill>
    <fill>
      <patternFill patternType="gray0625">
        <fgColor indexed="9"/>
        <bgColor indexed="9"/>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
      <patternFill patternType="solid">
        <fgColor indexed="65"/>
        <bgColor indexed="64"/>
      </patternFill>
    </fill>
    <fill>
      <patternFill patternType="lightUp"/>
    </fill>
    <fill>
      <patternFill patternType="gray0625"/>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CC"/>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theme="0"/>
      </patternFill>
    </fill>
    <fill>
      <patternFill patternType="solid">
        <fgColor indexed="65"/>
        <bgColor theme="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0F0"/>
        <bgColor indexed="64"/>
      </patternFill>
    </fill>
  </fills>
  <borders count="90">
    <border>
      <left/>
      <right/>
      <top/>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ck">
        <color indexed="64"/>
      </left>
      <right style="medium">
        <color indexed="64"/>
      </right>
      <top style="thick">
        <color indexed="64"/>
      </top>
      <bottom/>
      <diagonal/>
    </border>
    <border>
      <left style="medium">
        <color indexed="64"/>
      </left>
      <right/>
      <top style="thick">
        <color indexed="64"/>
      </top>
      <bottom style="thick">
        <color indexed="64"/>
      </bottom>
      <diagonal/>
    </border>
    <border>
      <left style="medium">
        <color indexed="64"/>
      </left>
      <right style="medium">
        <color indexed="64"/>
      </right>
      <top style="medium">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bottom style="hair">
        <color indexed="64"/>
      </bottom>
      <diagonal/>
    </border>
    <border>
      <left style="thick">
        <color indexed="64"/>
      </left>
      <right/>
      <top/>
      <bottom style="hair">
        <color indexed="64"/>
      </bottom>
      <diagonal/>
    </border>
    <border>
      <left style="thick">
        <color indexed="64"/>
      </left>
      <right style="thick">
        <color indexed="64"/>
      </right>
      <top style="hair">
        <color indexed="64"/>
      </top>
      <bottom style="hair">
        <color indexed="64"/>
      </bottom>
      <diagonal/>
    </border>
    <border>
      <left style="hair">
        <color indexed="64"/>
      </left>
      <right/>
      <top/>
      <bottom style="hair">
        <color indexed="64"/>
      </bottom>
      <diagonal/>
    </border>
    <border>
      <left style="thick">
        <color indexed="64"/>
      </left>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bottom/>
      <diagonal/>
    </border>
    <border>
      <left style="hair">
        <color indexed="64"/>
      </left>
      <right style="thick">
        <color indexed="64"/>
      </right>
      <top/>
      <bottom style="hair">
        <color indexed="64"/>
      </bottom>
      <diagonal/>
    </border>
    <border>
      <left style="thick">
        <color indexed="64"/>
      </left>
      <right/>
      <top/>
      <bottom/>
      <diagonal/>
    </border>
    <border>
      <left/>
      <right style="thick">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rgb="FFB2B2B2"/>
      </left>
      <right style="thin">
        <color rgb="FFB2B2B2"/>
      </right>
      <top style="thin">
        <color rgb="FFB2B2B2"/>
      </top>
      <bottom style="thin">
        <color rgb="FFB2B2B2"/>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s>
  <cellStyleXfs count="6">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13" borderId="82" applyNumberFormat="0" applyFont="0" applyAlignment="0" applyProtection="0"/>
    <xf numFmtId="9" fontId="2" fillId="0" borderId="0" applyFont="0" applyFill="0" applyBorder="0" applyAlignment="0" applyProtection="0"/>
  </cellStyleXfs>
  <cellXfs count="478">
    <xf numFmtId="0" fontId="0" fillId="0" borderId="0" xfId="0"/>
    <xf numFmtId="0" fontId="9" fillId="0" borderId="0" xfId="0" applyFont="1" applyFill="1" applyAlignment="1" applyProtection="1">
      <alignment vertical="center"/>
      <protection hidden="1"/>
    </xf>
    <xf numFmtId="0" fontId="9" fillId="0" borderId="0" xfId="0" applyFont="1" applyProtection="1">
      <protection hidden="1"/>
    </xf>
    <xf numFmtId="0" fontId="9" fillId="0" borderId="0" xfId="0" applyFont="1" applyFill="1" applyProtection="1">
      <protection hidden="1"/>
    </xf>
    <xf numFmtId="0" fontId="0" fillId="0" borderId="0" xfId="0" applyFill="1" applyProtection="1">
      <protection hidden="1"/>
    </xf>
    <xf numFmtId="0" fontId="0" fillId="0" borderId="0" xfId="0" applyProtection="1">
      <protection hidden="1"/>
    </xf>
    <xf numFmtId="0" fontId="0" fillId="0" borderId="0" xfId="0" applyBorder="1" applyProtection="1">
      <protection hidden="1"/>
    </xf>
    <xf numFmtId="0" fontId="9" fillId="0" borderId="0" xfId="0" applyFont="1" applyFill="1" applyBorder="1" applyAlignment="1" applyProtection="1">
      <alignment horizontal="right" vertical="center" wrapText="1"/>
      <protection hidden="1"/>
    </xf>
    <xf numFmtId="0" fontId="5" fillId="0" borderId="0" xfId="2" applyFill="1" applyBorder="1" applyAlignment="1" applyProtection="1">
      <alignment horizontal="left" vertical="center" wrapText="1"/>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8" fontId="10" fillId="0" borderId="0" xfId="0" applyNumberFormat="1" applyFont="1" applyFill="1" applyBorder="1" applyAlignment="1" applyProtection="1">
      <alignment horizontal="right" vertical="center"/>
      <protection hidden="1"/>
    </xf>
    <xf numFmtId="8" fontId="0" fillId="0" borderId="0" xfId="0" applyNumberFormat="1" applyFill="1" applyProtection="1">
      <protection hidden="1"/>
    </xf>
    <xf numFmtId="0" fontId="10" fillId="0" borderId="0" xfId="0" applyFont="1" applyFill="1" applyBorder="1" applyAlignment="1" applyProtection="1">
      <alignment horizontal="center" vertical="center"/>
      <protection hidden="1"/>
    </xf>
    <xf numFmtId="164" fontId="16" fillId="2" borderId="0" xfId="0" applyNumberFormat="1" applyFont="1" applyFill="1" applyBorder="1" applyProtection="1">
      <protection hidden="1"/>
    </xf>
    <xf numFmtId="8" fontId="8"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8" fontId="10" fillId="0" borderId="1" xfId="0" applyNumberFormat="1" applyFont="1" applyFill="1" applyBorder="1" applyAlignment="1" applyProtection="1">
      <alignment horizontal="right" vertical="center"/>
      <protection hidden="1"/>
    </xf>
    <xf numFmtId="8" fontId="48" fillId="14" borderId="0" xfId="0" applyNumberFormat="1" applyFont="1" applyFill="1" applyBorder="1" applyAlignment="1" applyProtection="1">
      <alignment horizontal="right" vertical="center"/>
      <protection hidden="1"/>
    </xf>
    <xf numFmtId="0" fontId="7" fillId="0" borderId="0" xfId="0" applyFont="1" applyAlignment="1" applyProtection="1">
      <alignment vertical="center" wrapText="1"/>
      <protection hidden="1"/>
    </xf>
    <xf numFmtId="0" fontId="18" fillId="0" borderId="0" xfId="0" applyFont="1" applyAlignment="1" applyProtection="1"/>
    <xf numFmtId="0" fontId="19" fillId="0" borderId="2" xfId="0" applyFont="1" applyFill="1" applyBorder="1" applyAlignment="1" applyProtection="1">
      <alignment vertical="center"/>
    </xf>
    <xf numFmtId="0" fontId="19" fillId="0" borderId="2"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8" fontId="8" fillId="0" borderId="4" xfId="0" applyNumberFormat="1" applyFont="1" applyFill="1" applyBorder="1" applyAlignment="1" applyProtection="1">
      <alignment vertical="center"/>
      <protection hidden="1"/>
    </xf>
    <xf numFmtId="0" fontId="10" fillId="0" borderId="5" xfId="0" applyFont="1" applyFill="1" applyBorder="1" applyAlignment="1" applyProtection="1">
      <alignment horizontal="center" vertical="center" wrapText="1"/>
      <protection hidden="1"/>
    </xf>
    <xf numFmtId="8" fontId="8" fillId="0" borderId="5" xfId="0" applyNumberFormat="1" applyFont="1" applyFill="1" applyBorder="1" applyAlignment="1" applyProtection="1">
      <alignment vertical="center"/>
      <protection hidden="1"/>
    </xf>
    <xf numFmtId="0" fontId="10" fillId="0" borderId="6"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5" fillId="15" borderId="7" xfId="0" applyFont="1" applyFill="1" applyBorder="1" applyAlignment="1" applyProtection="1">
      <alignment horizontal="center"/>
      <protection hidden="1"/>
    </xf>
    <xf numFmtId="0" fontId="4" fillId="0" borderId="2" xfId="0" applyNumberFormat="1" applyFont="1" applyFill="1" applyBorder="1" applyAlignment="1" applyProtection="1">
      <alignment horizontal="center" vertical="center"/>
      <protection hidden="1"/>
    </xf>
    <xf numFmtId="0" fontId="4" fillId="0" borderId="3" xfId="0" applyNumberFormat="1" applyFont="1" applyFill="1" applyBorder="1" applyAlignment="1" applyProtection="1">
      <alignment horizontal="center" vertical="center"/>
      <protection hidden="1"/>
    </xf>
    <xf numFmtId="0" fontId="15" fillId="0" borderId="8" xfId="0" applyFont="1" applyFill="1" applyBorder="1" applyAlignment="1" applyProtection="1">
      <alignment horizontal="center"/>
      <protection hidden="1"/>
    </xf>
    <xf numFmtId="0" fontId="15" fillId="0" borderId="9" xfId="0" applyFont="1" applyFill="1" applyBorder="1" applyAlignment="1" applyProtection="1">
      <alignment horizontal="center"/>
      <protection hidden="1"/>
    </xf>
    <xf numFmtId="0" fontId="10" fillId="0" borderId="10" xfId="0" applyFont="1" applyFill="1" applyBorder="1" applyAlignment="1" applyProtection="1">
      <alignment vertical="center"/>
      <protection hidden="1"/>
    </xf>
    <xf numFmtId="0" fontId="9" fillId="0" borderId="11" xfId="0" applyFont="1" applyFill="1" applyBorder="1" applyProtection="1">
      <protection hidden="1"/>
    </xf>
    <xf numFmtId="0" fontId="9" fillId="0" borderId="0" xfId="0" applyFont="1" applyFill="1" applyBorder="1" applyProtection="1">
      <protection hidden="1"/>
    </xf>
    <xf numFmtId="0" fontId="9" fillId="0" borderId="12" xfId="0" applyFont="1" applyFill="1" applyBorder="1" applyProtection="1">
      <protection hidden="1"/>
    </xf>
    <xf numFmtId="0" fontId="10" fillId="0" borderId="13" xfId="0" applyFont="1" applyFill="1" applyBorder="1" applyAlignment="1" applyProtection="1">
      <alignment vertical="center"/>
      <protection hidden="1"/>
    </xf>
    <xf numFmtId="0" fontId="10" fillId="0" borderId="14" xfId="0" applyFont="1" applyFill="1" applyBorder="1" applyAlignment="1" applyProtection="1">
      <alignment vertical="center"/>
      <protection hidden="1"/>
    </xf>
    <xf numFmtId="0" fontId="10" fillId="0" borderId="14" xfId="0" applyFont="1" applyFill="1" applyBorder="1" applyAlignment="1" applyProtection="1">
      <alignment horizontal="left" vertical="center" wrapText="1"/>
      <protection hidden="1"/>
    </xf>
    <xf numFmtId="0" fontId="0" fillId="0" borderId="12" xfId="0" applyFill="1" applyBorder="1" applyAlignment="1" applyProtection="1">
      <alignment vertical="center"/>
      <protection hidden="1"/>
    </xf>
    <xf numFmtId="0" fontId="0" fillId="0" borderId="11" xfId="0" applyBorder="1" applyAlignment="1" applyProtection="1">
      <alignment horizontal="left"/>
      <protection hidden="1"/>
    </xf>
    <xf numFmtId="8" fontId="0" fillId="0" borderId="0" xfId="0" applyNumberFormat="1" applyFill="1" applyBorder="1" applyProtection="1">
      <protection hidden="1"/>
    </xf>
    <xf numFmtId="0" fontId="0" fillId="0" borderId="12" xfId="0" applyBorder="1" applyAlignment="1" applyProtection="1">
      <alignment horizontal="left"/>
      <protection hidden="1"/>
    </xf>
    <xf numFmtId="0" fontId="0" fillId="0" borderId="12" xfId="0" applyBorder="1" applyProtection="1">
      <protection hidden="1"/>
    </xf>
    <xf numFmtId="0" fontId="0" fillId="0" borderId="11" xfId="0" applyBorder="1" applyProtection="1">
      <protection hidden="1"/>
    </xf>
    <xf numFmtId="8" fontId="8" fillId="0" borderId="11" xfId="0" applyNumberFormat="1" applyFont="1" applyFill="1" applyBorder="1" applyAlignment="1" applyProtection="1">
      <alignment horizontal="right" vertical="center"/>
      <protection hidden="1"/>
    </xf>
    <xf numFmtId="0" fontId="15" fillId="16" borderId="15" xfId="0" applyFont="1" applyFill="1" applyBorder="1" applyAlignment="1" applyProtection="1">
      <alignment horizontal="center"/>
      <protection hidden="1"/>
    </xf>
    <xf numFmtId="4" fontId="10" fillId="0" borderId="16" xfId="0" applyNumberFormat="1" applyFont="1" applyFill="1" applyBorder="1" applyAlignment="1" applyProtection="1">
      <alignment horizontal="right" vertical="center"/>
      <protection hidden="1"/>
    </xf>
    <xf numFmtId="0" fontId="18" fillId="0" borderId="0" xfId="0" applyFont="1" applyAlignment="1" applyProtection="1">
      <protection hidden="1"/>
    </xf>
    <xf numFmtId="164" fontId="8" fillId="17" borderId="17" xfId="0" applyNumberFormat="1" applyFont="1" applyFill="1" applyBorder="1" applyAlignment="1" applyProtection="1">
      <alignment vertical="center"/>
      <protection hidden="1"/>
    </xf>
    <xf numFmtId="164" fontId="8" fillId="17" borderId="18" xfId="0" applyNumberFormat="1" applyFont="1" applyFill="1" applyBorder="1" applyAlignment="1" applyProtection="1">
      <alignment vertical="center"/>
      <protection hidden="1"/>
    </xf>
    <xf numFmtId="4" fontId="8" fillId="17" borderId="19" xfId="0" applyNumberFormat="1" applyFont="1" applyFill="1" applyBorder="1" applyAlignment="1" applyProtection="1">
      <alignment vertical="center"/>
      <protection hidden="1"/>
    </xf>
    <xf numFmtId="165" fontId="8" fillId="17" borderId="20" xfId="0" applyNumberFormat="1" applyFont="1" applyFill="1" applyBorder="1" applyAlignment="1" applyProtection="1">
      <protection hidden="1"/>
    </xf>
    <xf numFmtId="2" fontId="21" fillId="0" borderId="4" xfId="0" applyNumberFormat="1" applyFont="1" applyBorder="1" applyAlignment="1" applyProtection="1">
      <alignment vertical="center" wrapText="1"/>
      <protection hidden="1"/>
    </xf>
    <xf numFmtId="164" fontId="7" fillId="17" borderId="21" xfId="0" applyNumberFormat="1" applyFont="1" applyFill="1" applyBorder="1" applyAlignment="1" applyProtection="1">
      <alignment vertical="center"/>
      <protection locked="0"/>
    </xf>
    <xf numFmtId="164" fontId="7" fillId="17" borderId="22" xfId="0" applyNumberFormat="1" applyFont="1" applyFill="1" applyBorder="1" applyAlignment="1" applyProtection="1">
      <alignment vertical="center"/>
      <protection locked="0"/>
    </xf>
    <xf numFmtId="0" fontId="15" fillId="16" borderId="23" xfId="0" applyFont="1" applyFill="1" applyBorder="1" applyAlignment="1" applyProtection="1">
      <alignment horizontal="center"/>
      <protection hidden="1"/>
    </xf>
    <xf numFmtId="0" fontId="15" fillId="16" borderId="24" xfId="0" applyFont="1" applyFill="1" applyBorder="1" applyAlignment="1" applyProtection="1">
      <alignment horizontal="center"/>
      <protection hidden="1"/>
    </xf>
    <xf numFmtId="0" fontId="10" fillId="0" borderId="4" xfId="0" applyFont="1" applyFill="1" applyBorder="1" applyAlignment="1" applyProtection="1">
      <alignment horizontal="center" vertical="center" wrapText="1"/>
      <protection hidden="1"/>
    </xf>
    <xf numFmtId="0" fontId="9" fillId="0" borderId="0" xfId="0" applyFont="1" applyBorder="1" applyAlignment="1" applyProtection="1">
      <alignment horizontal="left"/>
      <protection hidden="1"/>
    </xf>
    <xf numFmtId="0" fontId="0" fillId="0" borderId="0" xfId="0" applyBorder="1" applyAlignment="1" applyProtection="1">
      <alignment horizontal="left"/>
      <protection hidden="1"/>
    </xf>
    <xf numFmtId="165" fontId="8" fillId="4" borderId="24" xfId="1" applyNumberFormat="1" applyFont="1" applyFill="1" applyBorder="1" applyAlignment="1" applyProtection="1">
      <alignment horizontal="right" vertical="center"/>
      <protection hidden="1"/>
    </xf>
    <xf numFmtId="0" fontId="3" fillId="0" borderId="13" xfId="0" applyFont="1" applyFill="1" applyBorder="1" applyAlignment="1" applyProtection="1">
      <alignment horizontal="center" vertical="center"/>
    </xf>
    <xf numFmtId="0" fontId="0" fillId="0" borderId="0" xfId="0" applyAlignment="1" applyProtection="1">
      <alignment vertical="center"/>
      <protection locked="0"/>
    </xf>
    <xf numFmtId="0" fontId="3" fillId="15" borderId="25" xfId="0" applyFont="1" applyFill="1" applyBorder="1" applyAlignment="1" applyProtection="1">
      <alignment vertical="center" wrapText="1"/>
      <protection locked="0"/>
    </xf>
    <xf numFmtId="0" fontId="3" fillId="18" borderId="25" xfId="0" applyFont="1" applyFill="1" applyBorder="1" applyAlignment="1" applyProtection="1">
      <alignment vertical="center"/>
      <protection locked="0"/>
    </xf>
    <xf numFmtId="0" fontId="3" fillId="19" borderId="25" xfId="0" applyFont="1" applyFill="1" applyBorder="1" applyAlignment="1" applyProtection="1">
      <alignment vertical="center"/>
      <protection locked="0"/>
    </xf>
    <xf numFmtId="0" fontId="3" fillId="20" borderId="25" xfId="0" applyFont="1" applyFill="1" applyBorder="1" applyAlignment="1" applyProtection="1">
      <alignment vertical="center"/>
      <protection locked="0"/>
    </xf>
    <xf numFmtId="0" fontId="0" fillId="0" borderId="0" xfId="0" applyAlignment="1" applyProtection="1">
      <alignment vertical="center" wrapText="1"/>
      <protection locked="0"/>
    </xf>
    <xf numFmtId="0" fontId="49" fillId="0" borderId="0" xfId="0" applyFont="1" applyAlignment="1" applyProtection="1">
      <alignment vertical="center"/>
      <protection locked="0"/>
    </xf>
    <xf numFmtId="0" fontId="17" fillId="20" borderId="25" xfId="0" applyFont="1" applyFill="1" applyBorder="1" applyAlignment="1" applyProtection="1">
      <alignment vertical="center"/>
      <protection locked="0"/>
    </xf>
    <xf numFmtId="0" fontId="12" fillId="14" borderId="25" xfId="0" applyFont="1" applyFill="1" applyBorder="1" applyAlignment="1" applyProtection="1">
      <alignment vertical="center" wrapText="1"/>
      <protection locked="0"/>
    </xf>
    <xf numFmtId="0" fontId="0" fillId="14" borderId="25" xfId="0" applyFill="1" applyBorder="1" applyAlignment="1" applyProtection="1">
      <alignment vertical="center" wrapText="1"/>
      <protection locked="0"/>
    </xf>
    <xf numFmtId="0" fontId="2" fillId="21" borderId="25" xfId="0" applyFont="1" applyFill="1" applyBorder="1" applyAlignment="1" applyProtection="1">
      <alignment vertical="center" wrapText="1"/>
      <protection locked="0"/>
    </xf>
    <xf numFmtId="0" fontId="12" fillId="14" borderId="0" xfId="0" applyFont="1" applyFill="1" applyAlignment="1" applyProtection="1">
      <alignment vertical="center" wrapText="1"/>
      <protection locked="0"/>
    </xf>
    <xf numFmtId="0" fontId="12" fillId="14" borderId="26" xfId="0" applyFont="1" applyFill="1" applyBorder="1" applyAlignment="1" applyProtection="1">
      <alignment vertical="center" wrapText="1"/>
      <protection locked="0"/>
    </xf>
    <xf numFmtId="0" fontId="2" fillId="14" borderId="25" xfId="0" applyFont="1" applyFill="1" applyBorder="1" applyAlignment="1" applyProtection="1">
      <alignment vertical="center" wrapText="1"/>
      <protection locked="0"/>
    </xf>
    <xf numFmtId="0" fontId="12" fillId="21" borderId="25" xfId="0" applyFont="1" applyFill="1" applyBorder="1" applyAlignment="1" applyProtection="1">
      <alignment vertical="center" wrapText="1"/>
      <protection locked="0"/>
    </xf>
    <xf numFmtId="0" fontId="17" fillId="22" borderId="25" xfId="0" applyFont="1" applyFill="1" applyBorder="1" applyAlignment="1" applyProtection="1">
      <alignment vertical="center"/>
      <protection locked="0"/>
    </xf>
    <xf numFmtId="0" fontId="17" fillId="21" borderId="25" xfId="0" applyFont="1" applyFill="1" applyBorder="1" applyAlignment="1" applyProtection="1">
      <alignment vertical="center"/>
      <protection locked="0"/>
    </xf>
    <xf numFmtId="0" fontId="0" fillId="14" borderId="25" xfId="0" applyFill="1" applyBorder="1" applyAlignment="1" applyProtection="1">
      <alignment vertical="center"/>
      <protection locked="0"/>
    </xf>
    <xf numFmtId="0" fontId="17" fillId="23" borderId="25" xfId="0" applyFont="1" applyFill="1" applyBorder="1" applyAlignment="1" applyProtection="1">
      <alignment vertical="center"/>
      <protection locked="0"/>
    </xf>
    <xf numFmtId="0" fontId="12" fillId="0" borderId="25"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5" xfId="0" applyBorder="1" applyAlignment="1" applyProtection="1">
      <alignment vertical="center"/>
      <protection locked="0"/>
    </xf>
    <xf numFmtId="0" fontId="2" fillId="0" borderId="0" xfId="0" applyFont="1" applyAlignment="1" applyProtection="1">
      <alignment vertical="center" wrapText="1"/>
      <protection locked="0"/>
    </xf>
    <xf numFmtId="0" fontId="13" fillId="0" borderId="0" xfId="0" applyFont="1" applyAlignment="1" applyProtection="1">
      <alignment horizontal="right"/>
      <protection hidden="1"/>
    </xf>
    <xf numFmtId="0" fontId="8"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24" fillId="0" borderId="25" xfId="0" applyFont="1" applyBorder="1" applyAlignment="1" applyProtection="1">
      <alignment horizontal="right"/>
    </xf>
    <xf numFmtId="0" fontId="3" fillId="6" borderId="1" xfId="0" applyFont="1" applyFill="1" applyBorder="1" applyAlignment="1" applyProtection="1">
      <alignment horizontal="center" vertical="center"/>
    </xf>
    <xf numFmtId="0" fontId="3" fillId="7" borderId="1" xfId="0" applyFont="1" applyFill="1" applyBorder="1" applyAlignment="1" applyProtection="1">
      <alignment horizontal="center" vertical="center" wrapText="1"/>
    </xf>
    <xf numFmtId="0" fontId="3" fillId="7" borderId="27" xfId="0" applyFont="1" applyFill="1" applyBorder="1" applyAlignment="1" applyProtection="1">
      <alignment horizontal="center" vertical="center"/>
    </xf>
    <xf numFmtId="0" fontId="3" fillId="0" borderId="0" xfId="0" applyFont="1" applyFill="1" applyBorder="1" applyAlignment="1" applyProtection="1">
      <alignment horizontal="justify" vertical="center"/>
    </xf>
    <xf numFmtId="0" fontId="8" fillId="6" borderId="28" xfId="0" applyFont="1" applyFill="1" applyBorder="1" applyAlignment="1" applyProtection="1">
      <alignment horizontal="left" vertical="center" indent="1"/>
    </xf>
    <xf numFmtId="0" fontId="27" fillId="6" borderId="1" xfId="0" applyFont="1" applyFill="1" applyBorder="1" applyAlignment="1" applyProtection="1">
      <alignment horizontal="center" vertical="center" wrapText="1"/>
    </xf>
    <xf numFmtId="0" fontId="2" fillId="0" borderId="0" xfId="0" applyFont="1" applyProtection="1"/>
    <xf numFmtId="0" fontId="0" fillId="0" borderId="0" xfId="0" applyFill="1" applyProtection="1"/>
    <xf numFmtId="164" fontId="10" fillId="0" borderId="0" xfId="0" applyNumberFormat="1" applyFont="1" applyFill="1" applyBorder="1" applyProtection="1"/>
    <xf numFmtId="164" fontId="10" fillId="6" borderId="29" xfId="0" applyNumberFormat="1" applyFont="1" applyFill="1" applyBorder="1" applyProtection="1"/>
    <xf numFmtId="0" fontId="2" fillId="6" borderId="30" xfId="0" applyFont="1" applyFill="1" applyBorder="1" applyAlignment="1" applyProtection="1">
      <alignment horizontal="left" indent="1"/>
    </xf>
    <xf numFmtId="164" fontId="3" fillId="6" borderId="29" xfId="0" applyNumberFormat="1" applyFont="1" applyFill="1" applyBorder="1" applyAlignment="1" applyProtection="1">
      <alignment horizontal="right"/>
    </xf>
    <xf numFmtId="164" fontId="3" fillId="6" borderId="31" xfId="0" applyNumberFormat="1" applyFont="1" applyFill="1" applyBorder="1" applyProtection="1"/>
    <xf numFmtId="0" fontId="10" fillId="6" borderId="32" xfId="0" applyFont="1" applyFill="1" applyBorder="1" applyAlignment="1" applyProtection="1">
      <alignment horizontal="left" indent="1"/>
    </xf>
    <xf numFmtId="0" fontId="2" fillId="6" borderId="33" xfId="0" applyFont="1" applyFill="1" applyBorder="1" applyAlignment="1" applyProtection="1">
      <alignment horizontal="left" indent="1"/>
    </xf>
    <xf numFmtId="164" fontId="3" fillId="6" borderId="31" xfId="0" applyNumberFormat="1" applyFont="1" applyFill="1" applyBorder="1" applyAlignment="1" applyProtection="1">
      <alignment horizontal="right"/>
    </xf>
    <xf numFmtId="0" fontId="10" fillId="6" borderId="34" xfId="0" applyFont="1" applyFill="1" applyBorder="1" applyAlignment="1" applyProtection="1">
      <alignment horizontal="left" indent="1"/>
    </xf>
    <xf numFmtId="164" fontId="10" fillId="6" borderId="31" xfId="0" applyNumberFormat="1" applyFont="1" applyFill="1" applyBorder="1" applyProtection="1"/>
    <xf numFmtId="0" fontId="0" fillId="0" borderId="0" xfId="0" applyProtection="1"/>
    <xf numFmtId="164" fontId="3" fillId="6" borderId="35" xfId="0" applyNumberFormat="1" applyFont="1" applyFill="1" applyBorder="1" applyProtection="1"/>
    <xf numFmtId="0" fontId="2" fillId="5" borderId="33" xfId="0" applyFont="1" applyFill="1" applyBorder="1" applyAlignment="1" applyProtection="1">
      <alignment horizontal="left" indent="1"/>
    </xf>
    <xf numFmtId="0" fontId="3" fillId="5" borderId="33" xfId="0" applyFont="1" applyFill="1" applyBorder="1" applyAlignment="1" applyProtection="1">
      <alignment horizontal="right" indent="1"/>
    </xf>
    <xf numFmtId="0" fontId="3" fillId="5" borderId="36" xfId="0" applyFont="1" applyFill="1" applyBorder="1" applyAlignment="1" applyProtection="1">
      <alignment horizontal="left" indent="1"/>
    </xf>
    <xf numFmtId="0" fontId="10" fillId="8" borderId="34" xfId="0" applyFont="1" applyFill="1" applyBorder="1" applyAlignment="1" applyProtection="1">
      <alignment horizontal="left" indent="1"/>
    </xf>
    <xf numFmtId="164" fontId="10" fillId="8" borderId="31" xfId="0" applyNumberFormat="1" applyFont="1" applyFill="1" applyBorder="1" applyProtection="1"/>
    <xf numFmtId="0" fontId="10" fillId="0" borderId="0" xfId="0" applyFont="1" applyFill="1" applyBorder="1" applyAlignment="1" applyProtection="1">
      <alignment horizontal="left" indent="1"/>
    </xf>
    <xf numFmtId="0" fontId="3" fillId="9" borderId="28" xfId="0" applyFont="1" applyFill="1" applyBorder="1" applyAlignment="1" applyProtection="1">
      <alignment horizontal="left" indent="1"/>
    </xf>
    <xf numFmtId="164" fontId="3" fillId="9" borderId="1" xfId="0" applyNumberFormat="1" applyFont="1" applyFill="1" applyBorder="1" applyProtection="1"/>
    <xf numFmtId="0" fontId="10" fillId="9" borderId="28" xfId="0" applyFont="1" applyFill="1" applyBorder="1" applyAlignment="1" applyProtection="1">
      <alignment horizontal="left" indent="1"/>
    </xf>
    <xf numFmtId="164" fontId="10" fillId="9" borderId="1" xfId="0" applyNumberFormat="1" applyFont="1" applyFill="1" applyBorder="1" applyProtection="1"/>
    <xf numFmtId="0" fontId="0" fillId="0" borderId="0" xfId="0" applyFill="1" applyAlignment="1" applyProtection="1">
      <alignment horizontal="right"/>
    </xf>
    <xf numFmtId="0" fontId="3" fillId="6" borderId="0" xfId="0" applyFont="1" applyFill="1" applyProtection="1"/>
    <xf numFmtId="0" fontId="3" fillId="24" borderId="30" xfId="0" applyFont="1" applyFill="1" applyBorder="1" applyAlignment="1" applyProtection="1">
      <alignment horizontal="left" indent="1"/>
      <protection hidden="1"/>
    </xf>
    <xf numFmtId="164" fontId="3" fillId="24" borderId="29" xfId="0" applyNumberFormat="1" applyFont="1" applyFill="1" applyBorder="1" applyAlignment="1" applyProtection="1">
      <alignment horizontal="right"/>
      <protection hidden="1"/>
    </xf>
    <xf numFmtId="164" fontId="3" fillId="24" borderId="29" xfId="0" applyNumberFormat="1" applyFont="1" applyFill="1" applyBorder="1" applyProtection="1">
      <protection hidden="1"/>
    </xf>
    <xf numFmtId="0" fontId="3" fillId="6" borderId="0" xfId="0" applyFont="1" applyFill="1" applyProtection="1">
      <protection locked="0"/>
    </xf>
    <xf numFmtId="8" fontId="3" fillId="6" borderId="0" xfId="0" applyNumberFormat="1" applyFont="1" applyFill="1" applyProtection="1">
      <protection locked="0"/>
    </xf>
    <xf numFmtId="164" fontId="10" fillId="0" borderId="0" xfId="0" applyNumberFormat="1" applyFont="1" applyFill="1" applyBorder="1" applyProtection="1">
      <protection hidden="1"/>
    </xf>
    <xf numFmtId="0" fontId="10" fillId="6" borderId="37" xfId="0" applyFont="1" applyFill="1" applyBorder="1" applyAlignment="1" applyProtection="1">
      <alignment horizontal="left" indent="1"/>
      <protection hidden="1"/>
    </xf>
    <xf numFmtId="164" fontId="10" fillId="6" borderId="29" xfId="0" applyNumberFormat="1" applyFont="1" applyFill="1" applyBorder="1" applyProtection="1">
      <protection hidden="1"/>
    </xf>
    <xf numFmtId="0" fontId="2" fillId="0" borderId="0" xfId="0" applyFont="1" applyProtection="1">
      <protection hidden="1"/>
    </xf>
    <xf numFmtId="0" fontId="50" fillId="21" borderId="25" xfId="0" applyFont="1" applyFill="1" applyBorder="1" applyAlignment="1" applyProtection="1">
      <alignment vertical="center" wrapText="1"/>
      <protection locked="0"/>
    </xf>
    <xf numFmtId="0" fontId="49" fillId="14" borderId="25" xfId="0" applyFont="1" applyFill="1" applyBorder="1" applyAlignment="1" applyProtection="1">
      <alignment vertical="center" wrapText="1"/>
      <protection locked="0"/>
    </xf>
    <xf numFmtId="0" fontId="2" fillId="17" borderId="33" xfId="0" applyFont="1" applyFill="1" applyBorder="1" applyAlignment="1" applyProtection="1">
      <alignment horizontal="left" indent="1"/>
    </xf>
    <xf numFmtId="0" fontId="3" fillId="17" borderId="33" xfId="0" applyFont="1" applyFill="1" applyBorder="1" applyAlignment="1" applyProtection="1">
      <alignment horizontal="right" indent="1"/>
    </xf>
    <xf numFmtId="0" fontId="3" fillId="17" borderId="36" xfId="0" applyFont="1" applyFill="1" applyBorder="1" applyAlignment="1" applyProtection="1">
      <alignment horizontal="left" indent="1"/>
    </xf>
    <xf numFmtId="164" fontId="51" fillId="9" borderId="1" xfId="0" applyNumberFormat="1" applyFont="1" applyFill="1" applyBorder="1" applyProtection="1"/>
    <xf numFmtId="164" fontId="3" fillId="17" borderId="31" xfId="0" applyNumberFormat="1" applyFont="1" applyFill="1" applyBorder="1" applyAlignment="1" applyProtection="1">
      <alignment horizontal="right"/>
    </xf>
    <xf numFmtId="0" fontId="2" fillId="5" borderId="33" xfId="0" applyFont="1" applyFill="1" applyBorder="1" applyAlignment="1" applyProtection="1">
      <alignment horizontal="left" wrapText="1" indent="1"/>
    </xf>
    <xf numFmtId="0" fontId="3" fillId="5" borderId="33" xfId="0" applyFont="1" applyFill="1" applyBorder="1" applyAlignment="1" applyProtection="1">
      <alignment horizontal="right" vertical="center" indent="1"/>
    </xf>
    <xf numFmtId="167" fontId="8" fillId="0" borderId="5" xfId="0" applyNumberFormat="1" applyFont="1" applyFill="1" applyBorder="1" applyAlignment="1" applyProtection="1">
      <alignment vertical="center"/>
      <protection hidden="1"/>
    </xf>
    <xf numFmtId="0" fontId="23" fillId="0" borderId="0" xfId="0" applyFont="1" applyAlignment="1" applyProtection="1">
      <alignment horizontal="center"/>
      <protection hidden="1"/>
    </xf>
    <xf numFmtId="0" fontId="2" fillId="14" borderId="25" xfId="0" applyFont="1" applyFill="1" applyBorder="1" applyAlignment="1" applyProtection="1">
      <alignment horizontal="left" vertical="top" wrapText="1"/>
      <protection locked="0"/>
    </xf>
    <xf numFmtId="0" fontId="2" fillId="0" borderId="25"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hidden="1"/>
    </xf>
    <xf numFmtId="10" fontId="10" fillId="0" borderId="4" xfId="5" applyNumberFormat="1" applyFont="1" applyFill="1" applyBorder="1" applyAlignment="1" applyProtection="1">
      <alignment horizontal="right" vertical="center"/>
      <protection hidden="1"/>
    </xf>
    <xf numFmtId="8" fontId="8" fillId="0" borderId="4" xfId="0" applyNumberFormat="1" applyFont="1" applyFill="1" applyBorder="1" applyAlignment="1" applyProtection="1">
      <alignment horizontal="right" vertical="center"/>
      <protection hidden="1"/>
    </xf>
    <xf numFmtId="0" fontId="8" fillId="0" borderId="4" xfId="0" applyFont="1" applyFill="1" applyBorder="1" applyAlignment="1" applyProtection="1">
      <alignment vertical="center"/>
      <protection hidden="1"/>
    </xf>
    <xf numFmtId="0" fontId="8" fillId="0" borderId="4" xfId="0" applyFont="1" applyFill="1" applyBorder="1" applyAlignment="1" applyProtection="1">
      <alignment horizontal="left" vertical="center" wrapText="1"/>
      <protection hidden="1"/>
    </xf>
    <xf numFmtId="8" fontId="8" fillId="17" borderId="4" xfId="0" applyNumberFormat="1" applyFont="1" applyFill="1" applyBorder="1" applyAlignment="1" applyProtection="1">
      <alignment vertical="center"/>
      <protection locked="0"/>
    </xf>
    <xf numFmtId="0" fontId="25" fillId="0" borderId="0" xfId="0" applyFont="1" applyBorder="1" applyProtection="1">
      <protection hidden="1"/>
    </xf>
    <xf numFmtId="0" fontId="0" fillId="14" borderId="25" xfId="0" applyFill="1" applyBorder="1" applyAlignment="1" applyProtection="1">
      <alignment horizontal="left" vertical="center" wrapText="1"/>
      <protection locked="0"/>
    </xf>
    <xf numFmtId="166" fontId="3" fillId="17" borderId="25"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44" fontId="8" fillId="14" borderId="0" xfId="0" applyNumberFormat="1" applyFont="1" applyFill="1" applyBorder="1" applyAlignment="1" applyProtection="1">
      <alignment horizontal="center" vertical="center"/>
      <protection hidden="1"/>
    </xf>
    <xf numFmtId="0" fontId="8" fillId="0" borderId="38" xfId="0" applyFont="1" applyFill="1" applyBorder="1" applyAlignment="1" applyProtection="1">
      <alignment vertical="center" wrapText="1"/>
      <protection hidden="1"/>
    </xf>
    <xf numFmtId="44" fontId="8" fillId="14" borderId="39" xfId="0" applyNumberFormat="1" applyFont="1" applyFill="1" applyBorder="1" applyAlignment="1" applyProtection="1">
      <alignment horizontal="right" vertical="center"/>
      <protection hidden="1"/>
    </xf>
    <xf numFmtId="0" fontId="19" fillId="0" borderId="6" xfId="0" applyFont="1" applyFill="1" applyBorder="1" applyAlignment="1" applyProtection="1">
      <alignment vertical="center"/>
    </xf>
    <xf numFmtId="0" fontId="19" fillId="0" borderId="40" xfId="0" applyFont="1" applyFill="1" applyBorder="1" applyAlignment="1" applyProtection="1"/>
    <xf numFmtId="0" fontId="19" fillId="0" borderId="41" xfId="0" applyFont="1" applyFill="1" applyBorder="1" applyAlignment="1" applyProtection="1"/>
    <xf numFmtId="0" fontId="24" fillId="0" borderId="42" xfId="0" applyFont="1" applyBorder="1" applyAlignment="1" applyProtection="1">
      <alignment horizontal="right"/>
    </xf>
    <xf numFmtId="165" fontId="8" fillId="0" borderId="5" xfId="0" applyNumberFormat="1" applyFont="1" applyFill="1" applyBorder="1" applyAlignment="1" applyProtection="1">
      <alignment vertical="center"/>
      <protection hidden="1"/>
    </xf>
    <xf numFmtId="10" fontId="10" fillId="0" borderId="10" xfId="5" applyNumberFormat="1" applyFont="1" applyFill="1" applyBorder="1" applyAlignment="1" applyProtection="1">
      <alignment horizontal="center" vertical="center" wrapText="1"/>
      <protection hidden="1"/>
    </xf>
    <xf numFmtId="10" fontId="10" fillId="0" borderId="43" xfId="5" applyNumberFormat="1" applyFont="1" applyFill="1" applyBorder="1" applyAlignment="1" applyProtection="1">
      <alignment horizontal="center" vertical="center" wrapText="1"/>
      <protection hidden="1"/>
    </xf>
    <xf numFmtId="9" fontId="10" fillId="0" borderId="38" xfId="5" applyFont="1" applyFill="1" applyBorder="1" applyAlignment="1" applyProtection="1">
      <alignment vertical="center"/>
      <protection hidden="1"/>
    </xf>
    <xf numFmtId="10" fontId="35" fillId="14" borderId="0" xfId="5"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vertical="center"/>
      <protection hidden="1"/>
    </xf>
    <xf numFmtId="8" fontId="8" fillId="0" borderId="1" xfId="0" applyNumberFormat="1" applyFont="1" applyFill="1" applyBorder="1" applyAlignment="1" applyProtection="1">
      <alignment horizontal="right" vertical="center"/>
      <protection hidden="1"/>
    </xf>
    <xf numFmtId="164" fontId="8" fillId="10" borderId="38" xfId="0" applyNumberFormat="1" applyFont="1" applyFill="1" applyBorder="1" applyAlignment="1" applyProtection="1">
      <protection hidden="1"/>
    </xf>
    <xf numFmtId="8" fontId="8" fillId="14" borderId="0" xfId="0"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left" vertical="center" wrapText="1"/>
      <protection hidden="1"/>
    </xf>
    <xf numFmtId="8" fontId="8" fillId="0" borderId="28" xfId="0" applyNumberFormat="1" applyFont="1" applyFill="1" applyBorder="1" applyAlignment="1" applyProtection="1">
      <alignment horizontal="right" vertical="center"/>
      <protection hidden="1"/>
    </xf>
    <xf numFmtId="10" fontId="8" fillId="14" borderId="38" xfId="0" applyNumberFormat="1" applyFont="1" applyFill="1" applyBorder="1" applyAlignment="1" applyProtection="1">
      <alignment vertical="center"/>
      <protection hidden="1"/>
    </xf>
    <xf numFmtId="0" fontId="25" fillId="0" borderId="0" xfId="0" applyFont="1" applyProtection="1">
      <protection hidden="1"/>
    </xf>
    <xf numFmtId="8" fontId="8" fillId="0" borderId="44" xfId="0" applyNumberFormat="1" applyFont="1" applyFill="1" applyBorder="1" applyAlignment="1" applyProtection="1">
      <alignment horizontal="right" vertical="center"/>
      <protection hidden="1"/>
    </xf>
    <xf numFmtId="0" fontId="4" fillId="25" borderId="25" xfId="0" applyFont="1" applyFill="1" applyBorder="1" applyAlignment="1" applyProtection="1">
      <alignment vertical="center" wrapText="1"/>
      <protection hidden="1"/>
    </xf>
    <xf numFmtId="0" fontId="2" fillId="3" borderId="0" xfId="0" applyFont="1" applyFill="1" applyAlignment="1" applyProtection="1">
      <alignment horizontal="right"/>
    </xf>
    <xf numFmtId="0" fontId="2" fillId="3" borderId="0" xfId="0" applyFont="1" applyFill="1" applyProtection="1"/>
    <xf numFmtId="4" fontId="52" fillId="14" borderId="25" xfId="0" applyNumberFormat="1" applyFont="1" applyFill="1" applyBorder="1" applyAlignment="1" applyProtection="1">
      <alignment horizontal="right"/>
    </xf>
    <xf numFmtId="0" fontId="37" fillId="3" borderId="0" xfId="0" applyFont="1" applyFill="1" applyAlignment="1" applyProtection="1">
      <alignment horizontal="left" vertical="center"/>
    </xf>
    <xf numFmtId="0" fontId="0" fillId="0" borderId="0" xfId="0" applyAlignment="1" applyProtection="1">
      <protection hidden="1"/>
    </xf>
    <xf numFmtId="4" fontId="53" fillId="0" borderId="25" xfId="0" applyNumberFormat="1" applyFont="1" applyFill="1" applyBorder="1" applyAlignment="1" applyProtection="1">
      <alignment horizontal="right"/>
    </xf>
    <xf numFmtId="0" fontId="0" fillId="0" borderId="0" xfId="0" applyAlignment="1" applyProtection="1">
      <alignment horizontal="center"/>
      <protection hidden="1"/>
    </xf>
    <xf numFmtId="4" fontId="54" fillId="0" borderId="25" xfId="0" applyNumberFormat="1" applyFont="1" applyFill="1" applyBorder="1" applyAlignment="1" applyProtection="1">
      <alignment horizontal="right"/>
    </xf>
    <xf numFmtId="0" fontId="36" fillId="0" borderId="0" xfId="0" applyFont="1" applyProtection="1">
      <protection hidden="1"/>
    </xf>
    <xf numFmtId="0" fontId="38" fillId="0" borderId="0" xfId="0" applyFont="1" applyProtection="1">
      <protection hidden="1"/>
    </xf>
    <xf numFmtId="4" fontId="38" fillId="3" borderId="25" xfId="0" applyNumberFormat="1" applyFont="1" applyFill="1" applyBorder="1" applyAlignment="1" applyProtection="1">
      <alignment horizontal="right"/>
    </xf>
    <xf numFmtId="4" fontId="38" fillId="26" borderId="25" xfId="0" applyNumberFormat="1" applyFont="1" applyFill="1" applyBorder="1" applyAlignment="1" applyProtection="1">
      <alignment horizontal="right"/>
      <protection locked="0"/>
    </xf>
    <xf numFmtId="0" fontId="55" fillId="0" borderId="0" xfId="0" applyFont="1" applyProtection="1">
      <protection hidden="1"/>
    </xf>
    <xf numFmtId="0" fontId="36" fillId="3" borderId="45" xfId="0" applyFont="1" applyFill="1" applyBorder="1"/>
    <xf numFmtId="0" fontId="38" fillId="0" borderId="46" xfId="0" applyFont="1" applyBorder="1" applyProtection="1">
      <protection hidden="1"/>
    </xf>
    <xf numFmtId="4" fontId="4" fillId="3" borderId="25" xfId="0" applyNumberFormat="1" applyFont="1" applyFill="1" applyBorder="1" applyAlignment="1">
      <alignment horizontal="right"/>
    </xf>
    <xf numFmtId="0" fontId="22" fillId="0" borderId="0" xfId="0" applyFont="1" applyFill="1" applyBorder="1" applyAlignment="1" applyProtection="1">
      <alignment vertical="center"/>
    </xf>
    <xf numFmtId="0" fontId="9" fillId="0" borderId="0" xfId="0" applyFont="1" applyFill="1" applyBorder="1" applyAlignment="1" applyProtection="1">
      <alignment vertical="center"/>
      <protection hidden="1"/>
    </xf>
    <xf numFmtId="2" fontId="21" fillId="0" borderId="0" xfId="0" applyNumberFormat="1" applyFont="1" applyBorder="1" applyAlignment="1" applyProtection="1">
      <alignment vertical="center" wrapText="1"/>
      <protection hidden="1"/>
    </xf>
    <xf numFmtId="0" fontId="4" fillId="27" borderId="0" xfId="0" applyNumberFormat="1" applyFont="1" applyFill="1" applyBorder="1" applyAlignment="1" applyProtection="1">
      <alignment horizontal="center" vertical="center"/>
      <protection hidden="1"/>
    </xf>
    <xf numFmtId="0" fontId="2" fillId="27" borderId="0" xfId="0" applyFont="1" applyFill="1" applyBorder="1" applyAlignment="1" applyProtection="1">
      <alignment horizontal="center"/>
    </xf>
    <xf numFmtId="0" fontId="2" fillId="27" borderId="47" xfId="0" applyFont="1" applyFill="1" applyBorder="1" applyAlignment="1" applyProtection="1">
      <alignment horizontal="center"/>
    </xf>
    <xf numFmtId="0" fontId="9" fillId="28" borderId="0" xfId="0" applyFont="1" applyFill="1" applyBorder="1" applyProtection="1">
      <protection hidden="1"/>
    </xf>
    <xf numFmtId="2" fontId="21" fillId="28" borderId="0" xfId="0" applyNumberFormat="1" applyFont="1" applyFill="1" applyBorder="1" applyAlignment="1" applyProtection="1">
      <alignment vertical="center" wrapText="1"/>
      <protection hidden="1"/>
    </xf>
    <xf numFmtId="2" fontId="21" fillId="28" borderId="0" xfId="0" applyNumberFormat="1" applyFont="1" applyFill="1" applyBorder="1" applyAlignment="1" applyProtection="1">
      <alignment horizontal="center" vertical="center" wrapText="1"/>
      <protection hidden="1"/>
    </xf>
    <xf numFmtId="0" fontId="4" fillId="14" borderId="48" xfId="0" applyNumberFormat="1" applyFont="1" applyFill="1" applyBorder="1" applyAlignment="1" applyProtection="1">
      <alignment horizontal="center" vertical="center"/>
      <protection hidden="1"/>
    </xf>
    <xf numFmtId="0" fontId="4" fillId="14" borderId="4" xfId="0" applyNumberFormat="1" applyFont="1" applyFill="1" applyBorder="1" applyAlignment="1" applyProtection="1">
      <alignment horizontal="center" vertical="center"/>
      <protection hidden="1"/>
    </xf>
    <xf numFmtId="0" fontId="2" fillId="27" borderId="0" xfId="0" applyFont="1" applyFill="1" applyBorder="1" applyAlignment="1" applyProtection="1"/>
    <xf numFmtId="0" fontId="2" fillId="14" borderId="0" xfId="0" applyFont="1" applyFill="1" applyBorder="1" applyAlignment="1" applyProtection="1"/>
    <xf numFmtId="0" fontId="4" fillId="14" borderId="49" xfId="0" applyNumberFormat="1" applyFont="1" applyFill="1" applyBorder="1" applyAlignment="1" applyProtection="1">
      <alignment horizontal="center" vertical="center"/>
      <protection locked="0" hidden="1"/>
    </xf>
    <xf numFmtId="14" fontId="3" fillId="27" borderId="19" xfId="0" applyNumberFormat="1" applyFont="1" applyFill="1" applyBorder="1" applyAlignment="1" applyProtection="1">
      <alignment horizontal="center" vertical="center"/>
      <protection locked="0"/>
    </xf>
    <xf numFmtId="0" fontId="2" fillId="27" borderId="0" xfId="0" applyFont="1" applyFill="1" applyBorder="1" applyAlignment="1" applyProtection="1">
      <alignment vertical="center"/>
    </xf>
    <xf numFmtId="0" fontId="2" fillId="14" borderId="0" xfId="0" applyFont="1" applyFill="1" applyBorder="1" applyAlignment="1" applyProtection="1">
      <alignment vertical="center"/>
    </xf>
    <xf numFmtId="168" fontId="2" fillId="0" borderId="25" xfId="0" quotePrefix="1" applyNumberFormat="1" applyFont="1" applyBorder="1" applyAlignment="1" applyProtection="1">
      <alignment horizontal="left" vertical="center"/>
      <protection locked="0"/>
    </xf>
    <xf numFmtId="44" fontId="8" fillId="14" borderId="12" xfId="0" applyNumberFormat="1" applyFont="1" applyFill="1" applyBorder="1" applyAlignment="1" applyProtection="1">
      <alignment horizontal="left" vertical="center" wrapText="1"/>
      <protection hidden="1"/>
    </xf>
    <xf numFmtId="0" fontId="24" fillId="0" borderId="25" xfId="0" applyFont="1" applyBorder="1" applyAlignment="1" applyProtection="1">
      <alignment horizontal="right" vertical="center"/>
    </xf>
    <xf numFmtId="166" fontId="3" fillId="17" borderId="22" xfId="0" applyNumberFormat="1" applyFont="1" applyFill="1" applyBorder="1" applyAlignment="1" applyProtection="1">
      <alignment horizontal="center" vertical="center"/>
      <protection locked="0"/>
    </xf>
    <xf numFmtId="0" fontId="4" fillId="17" borderId="50" xfId="0" applyFont="1" applyFill="1" applyBorder="1" applyAlignment="1" applyProtection="1">
      <alignment horizontal="center"/>
    </xf>
    <xf numFmtId="14" fontId="3" fillId="17" borderId="25" xfId="0" applyNumberFormat="1" applyFont="1" applyFill="1" applyBorder="1" applyAlignment="1" applyProtection="1">
      <alignment horizontal="center"/>
    </xf>
    <xf numFmtId="164" fontId="7" fillId="17" borderId="21" xfId="0" quotePrefix="1" applyNumberFormat="1" applyFont="1" applyFill="1" applyBorder="1" applyAlignment="1" applyProtection="1">
      <alignment vertical="center"/>
    </xf>
    <xf numFmtId="0" fontId="1" fillId="0" borderId="0" xfId="3"/>
    <xf numFmtId="0" fontId="47" fillId="0" borderId="0" xfId="3" applyFont="1" applyAlignment="1">
      <alignment horizontal="center" vertical="center" wrapText="1"/>
    </xf>
    <xf numFmtId="0" fontId="47" fillId="13" borderId="4" xfId="4" applyFont="1" applyBorder="1" applyAlignment="1">
      <alignment horizontal="center" vertical="center" wrapText="1"/>
    </xf>
    <xf numFmtId="0" fontId="47" fillId="29" borderId="4" xfId="3" applyFont="1" applyFill="1" applyBorder="1" applyAlignment="1">
      <alignment horizontal="center" vertical="center" wrapText="1"/>
    </xf>
    <xf numFmtId="0" fontId="1" fillId="14" borderId="0" xfId="3" applyFill="1"/>
    <xf numFmtId="0" fontId="47" fillId="14" borderId="0" xfId="3" applyFont="1" applyFill="1" applyBorder="1" applyAlignment="1">
      <alignment horizontal="center" vertical="center" wrapText="1"/>
    </xf>
    <xf numFmtId="0" fontId="47" fillId="14" borderId="0" xfId="3" applyFont="1" applyFill="1" applyAlignment="1">
      <alignment horizontal="center" vertical="center" wrapText="1"/>
    </xf>
    <xf numFmtId="0" fontId="47" fillId="14" borderId="41" xfId="3" applyFont="1" applyFill="1" applyBorder="1" applyAlignment="1">
      <alignment horizontal="center" vertical="center" wrapText="1"/>
    </xf>
    <xf numFmtId="0" fontId="1" fillId="0" borderId="4" xfId="3" applyBorder="1" applyAlignment="1">
      <alignment horizontal="center" vertical="center" wrapText="1"/>
    </xf>
    <xf numFmtId="0" fontId="1" fillId="0" borderId="0" xfId="3" applyAlignment="1">
      <alignment horizontal="center" vertical="center" wrapText="1"/>
    </xf>
    <xf numFmtId="0" fontId="47" fillId="30" borderId="15" xfId="3" applyFont="1" applyFill="1" applyBorder="1" applyAlignment="1">
      <alignment horizontal="center" vertical="center" wrapText="1"/>
    </xf>
    <xf numFmtId="0" fontId="47" fillId="30" borderId="4" xfId="3" applyFont="1" applyFill="1" applyBorder="1" applyAlignment="1">
      <alignment horizontal="center" vertical="center" wrapText="1"/>
    </xf>
    <xf numFmtId="0" fontId="1" fillId="0" borderId="25" xfId="3" applyBorder="1"/>
    <xf numFmtId="0" fontId="47" fillId="0" borderId="0" xfId="3" applyFont="1" applyAlignment="1">
      <alignment horizontal="center" vertical="center"/>
    </xf>
    <xf numFmtId="0" fontId="47" fillId="0" borderId="25" xfId="3" applyFont="1" applyBorder="1" applyAlignment="1">
      <alignment horizontal="center" vertical="center"/>
    </xf>
    <xf numFmtId="0" fontId="1" fillId="0" borderId="83" xfId="3" applyBorder="1" applyAlignment="1">
      <alignment horizontal="center" vertical="center"/>
    </xf>
    <xf numFmtId="0" fontId="1" fillId="0" borderId="83" xfId="3" applyBorder="1" applyAlignment="1">
      <alignment horizontal="center" vertical="center" wrapText="1"/>
    </xf>
    <xf numFmtId="0" fontId="1" fillId="0" borderId="0" xfId="3" applyAlignment="1">
      <alignment horizontal="center" vertical="center"/>
    </xf>
    <xf numFmtId="0" fontId="1" fillId="0" borderId="0" xfId="3" applyAlignment="1">
      <alignment vertical="center"/>
    </xf>
    <xf numFmtId="0" fontId="56" fillId="0" borderId="0" xfId="3" applyFont="1" applyAlignment="1">
      <alignment vertical="center"/>
    </xf>
    <xf numFmtId="0" fontId="1" fillId="0" borderId="25" xfId="3" applyBorder="1" applyAlignment="1">
      <alignment vertical="center"/>
    </xf>
    <xf numFmtId="0" fontId="0" fillId="0" borderId="0" xfId="0" applyAlignment="1">
      <alignment vertical="center"/>
    </xf>
    <xf numFmtId="0" fontId="57" fillId="0" borderId="0" xfId="0" applyFont="1" applyAlignment="1">
      <alignment horizontal="left" vertical="center"/>
    </xf>
    <xf numFmtId="0" fontId="0" fillId="31" borderId="0" xfId="0" applyFill="1" applyAlignment="1">
      <alignment vertical="center"/>
    </xf>
    <xf numFmtId="0" fontId="47" fillId="0" borderId="25" xfId="0" applyFont="1" applyBorder="1" applyAlignment="1">
      <alignment horizontal="center" vertical="center"/>
    </xf>
    <xf numFmtId="0" fontId="47" fillId="0" borderId="0" xfId="0" applyFont="1" applyAlignment="1">
      <alignment vertical="center"/>
    </xf>
    <xf numFmtId="0" fontId="58" fillId="0" borderId="0" xfId="0" applyFont="1" applyAlignment="1">
      <alignment horizontal="left"/>
    </xf>
    <xf numFmtId="0" fontId="0" fillId="31" borderId="0" xfId="0" applyFont="1" applyFill="1" applyAlignment="1">
      <alignment vertical="center"/>
    </xf>
    <xf numFmtId="0" fontId="0" fillId="0" borderId="0" xfId="0" applyAlignment="1">
      <alignment horizontal="left" vertical="center"/>
    </xf>
    <xf numFmtId="0" fontId="1" fillId="0" borderId="17" xfId="3" applyBorder="1" applyAlignment="1" applyProtection="1">
      <alignment horizontal="center" vertical="center" wrapText="1"/>
      <protection locked="0"/>
    </xf>
    <xf numFmtId="0" fontId="1" fillId="0" borderId="18" xfId="3" applyBorder="1" applyAlignment="1" applyProtection="1">
      <alignment horizontal="center" vertical="center" wrapText="1"/>
      <protection locked="0"/>
    </xf>
    <xf numFmtId="0" fontId="1" fillId="0" borderId="19" xfId="3" applyBorder="1" applyAlignment="1" applyProtection="1">
      <alignment horizontal="center" vertical="center" wrapText="1"/>
      <protection locked="0"/>
    </xf>
    <xf numFmtId="0" fontId="1" fillId="0" borderId="4" xfId="3" applyBorder="1" applyAlignment="1" applyProtection="1">
      <alignment horizontal="center" vertical="center" wrapText="1"/>
      <protection locked="0"/>
    </xf>
    <xf numFmtId="0" fontId="19" fillId="17" borderId="45" xfId="0" applyFont="1" applyFill="1" applyBorder="1" applyAlignment="1" applyProtection="1">
      <alignment vertical="center"/>
    </xf>
    <xf numFmtId="0" fontId="19" fillId="17" borderId="53" xfId="0" applyFont="1" applyFill="1" applyBorder="1" applyAlignment="1" applyProtection="1">
      <alignment vertical="center"/>
    </xf>
    <xf numFmtId="0" fontId="19" fillId="17" borderId="54" xfId="0" applyFont="1" applyFill="1" applyBorder="1" applyAlignment="1" applyProtection="1">
      <alignment vertical="center"/>
    </xf>
    <xf numFmtId="0" fontId="59" fillId="0" borderId="0" xfId="0" applyFont="1" applyAlignment="1">
      <alignment vertical="center"/>
    </xf>
    <xf numFmtId="0" fontId="41" fillId="0" borderId="4" xfId="3" applyFont="1" applyBorder="1" applyAlignment="1">
      <alignment horizontal="center" vertical="center" wrapText="1"/>
    </xf>
    <xf numFmtId="0" fontId="41" fillId="32" borderId="4" xfId="3" applyFont="1" applyFill="1" applyBorder="1" applyAlignment="1">
      <alignment horizontal="center" vertical="center" wrapText="1"/>
    </xf>
    <xf numFmtId="0" fontId="42" fillId="0" borderId="0" xfId="3" applyFont="1" applyAlignment="1">
      <alignment vertical="center"/>
    </xf>
    <xf numFmtId="0" fontId="1" fillId="0" borderId="0" xfId="3" applyFont="1" applyAlignment="1">
      <alignment vertical="center"/>
    </xf>
    <xf numFmtId="0" fontId="1" fillId="0" borderId="0" xfId="3" applyFont="1"/>
    <xf numFmtId="0" fontId="1" fillId="11" borderId="4" xfId="3" applyFill="1" applyBorder="1"/>
    <xf numFmtId="0" fontId="47" fillId="0" borderId="25" xfId="3" applyFont="1" applyBorder="1" applyAlignment="1">
      <alignment horizontal="left" vertical="center" wrapText="1"/>
    </xf>
    <xf numFmtId="0" fontId="44" fillId="0" borderId="25" xfId="3" applyFont="1" applyBorder="1" applyAlignment="1">
      <alignment horizontal="center" vertical="center" wrapText="1"/>
    </xf>
    <xf numFmtId="0" fontId="60" fillId="0" borderId="25" xfId="3" applyFont="1" applyBorder="1" applyAlignment="1">
      <alignment horizontal="center" vertical="center" wrapText="1"/>
    </xf>
    <xf numFmtId="0" fontId="40" fillId="0" borderId="25" xfId="3" applyFont="1" applyBorder="1" applyAlignment="1">
      <alignment horizontal="left" vertical="center" wrapText="1"/>
    </xf>
    <xf numFmtId="0" fontId="40" fillId="0" borderId="25" xfId="3" applyFont="1" applyBorder="1" applyAlignment="1">
      <alignment horizontal="left" vertical="center"/>
    </xf>
    <xf numFmtId="0" fontId="32" fillId="0" borderId="6" xfId="0" applyFont="1" applyFill="1" applyBorder="1" applyAlignment="1" applyProtection="1">
      <alignment horizontal="right" vertical="center"/>
    </xf>
    <xf numFmtId="0" fontId="19" fillId="0" borderId="2" xfId="0" applyFont="1" applyFill="1" applyBorder="1" applyAlignment="1" applyProtection="1">
      <alignment horizontal="right" vertical="center"/>
    </xf>
    <xf numFmtId="0" fontId="19" fillId="0" borderId="3" xfId="0" applyFont="1" applyFill="1" applyBorder="1" applyAlignment="1" applyProtection="1">
      <alignment horizontal="right" vertical="center"/>
    </xf>
    <xf numFmtId="164" fontId="28" fillId="17" borderId="50" xfId="0" applyNumberFormat="1" applyFont="1" applyFill="1" applyBorder="1" applyAlignment="1" applyProtection="1">
      <alignment horizontal="left" vertical="center"/>
    </xf>
    <xf numFmtId="164" fontId="28" fillId="17" borderId="50" xfId="0" applyNumberFormat="1" applyFont="1" applyFill="1" applyBorder="1" applyAlignment="1" applyProtection="1">
      <alignment horizontal="left" vertical="center"/>
      <protection locked="0"/>
    </xf>
    <xf numFmtId="168" fontId="8" fillId="0" borderId="4" xfId="0" applyNumberFormat="1" applyFont="1" applyFill="1" applyBorder="1" applyAlignment="1" applyProtection="1">
      <alignment horizontal="right" vertical="center"/>
      <protection hidden="1"/>
    </xf>
    <xf numFmtId="8" fontId="8" fillId="4" borderId="4" xfId="1" applyNumberFormat="1" applyFont="1" applyFill="1" applyBorder="1" applyAlignment="1" applyProtection="1">
      <alignment horizontal="right" vertical="center"/>
      <protection hidden="1"/>
    </xf>
    <xf numFmtId="0" fontId="45" fillId="0" borderId="0" xfId="0" applyFont="1"/>
    <xf numFmtId="0" fontId="57" fillId="0" borderId="25"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46" fillId="14" borderId="0" xfId="3" applyFont="1" applyFill="1" applyBorder="1" applyAlignment="1">
      <alignment horizontal="center" vertical="center" wrapText="1"/>
    </xf>
    <xf numFmtId="0" fontId="66" fillId="3" borderId="0" xfId="0" applyFont="1" applyFill="1" applyProtection="1">
      <protection hidden="1"/>
    </xf>
    <xf numFmtId="0" fontId="67" fillId="0" borderId="0" xfId="0" applyFont="1" applyProtection="1">
      <protection hidden="1"/>
    </xf>
    <xf numFmtId="0" fontId="67" fillId="3" borderId="0" xfId="0" applyFont="1" applyFill="1" applyAlignment="1" applyProtection="1">
      <alignment horizontal="right"/>
      <protection hidden="1"/>
    </xf>
    <xf numFmtId="0" fontId="67" fillId="3" borderId="0" xfId="0" applyFont="1" applyFill="1" applyProtection="1">
      <protection hidden="1"/>
    </xf>
    <xf numFmtId="0" fontId="67" fillId="14" borderId="0" xfId="0" applyFont="1" applyFill="1" applyProtection="1">
      <protection hidden="1"/>
    </xf>
    <xf numFmtId="0" fontId="67" fillId="0" borderId="25" xfId="0" applyFont="1" applyBorder="1" applyAlignment="1" applyProtection="1">
      <alignment horizontal="left" vertical="center"/>
      <protection hidden="1"/>
    </xf>
    <xf numFmtId="0" fontId="67" fillId="0" borderId="25" xfId="0" applyFont="1" applyBorder="1" applyProtection="1">
      <protection hidden="1"/>
    </xf>
    <xf numFmtId="0" fontId="67" fillId="14" borderId="0" xfId="0" applyFont="1" applyFill="1" applyAlignment="1" applyProtection="1">
      <alignment horizontal="right"/>
      <protection hidden="1"/>
    </xf>
    <xf numFmtId="0" fontId="68" fillId="14" borderId="0" xfId="0" applyFont="1" applyFill="1" applyProtection="1">
      <protection hidden="1"/>
    </xf>
    <xf numFmtId="0" fontId="67" fillId="14" borderId="0" xfId="0" applyFont="1" applyFill="1" applyAlignment="1" applyProtection="1">
      <protection hidden="1"/>
    </xf>
    <xf numFmtId="168" fontId="67" fillId="14" borderId="0" xfId="0" applyNumberFormat="1" applyFont="1" applyFill="1" applyAlignment="1" applyProtection="1">
      <alignment horizontal="right"/>
      <protection hidden="1"/>
    </xf>
    <xf numFmtId="0" fontId="67" fillId="14" borderId="0" xfId="0" quotePrefix="1" applyFont="1" applyFill="1" applyAlignment="1" applyProtection="1">
      <alignment horizontal="right"/>
      <protection hidden="1"/>
    </xf>
    <xf numFmtId="168" fontId="67" fillId="14" borderId="55" xfId="0" applyNumberFormat="1" applyFont="1" applyFill="1" applyBorder="1" applyAlignment="1" applyProtection="1">
      <alignment horizontal="right"/>
      <protection hidden="1"/>
    </xf>
    <xf numFmtId="0" fontId="66" fillId="14" borderId="0" xfId="0" applyFont="1" applyFill="1" applyProtection="1">
      <protection hidden="1"/>
    </xf>
    <xf numFmtId="168" fontId="66" fillId="14" borderId="0" xfId="0" applyNumberFormat="1" applyFont="1" applyFill="1" applyAlignment="1" applyProtection="1">
      <alignment horizontal="right"/>
      <protection hidden="1"/>
    </xf>
    <xf numFmtId="4" fontId="66" fillId="14" borderId="0" xfId="0" applyNumberFormat="1" applyFont="1" applyFill="1" applyAlignment="1" applyProtection="1">
      <alignment horizontal="right"/>
      <protection hidden="1"/>
    </xf>
    <xf numFmtId="0" fontId="69" fillId="14" borderId="0" xfId="0" applyFont="1" applyFill="1" applyProtection="1">
      <protection hidden="1"/>
    </xf>
    <xf numFmtId="0" fontId="70" fillId="14" borderId="0" xfId="0" applyFont="1" applyFill="1" applyAlignment="1" applyProtection="1">
      <alignment horizontal="left"/>
      <protection hidden="1"/>
    </xf>
    <xf numFmtId="168" fontId="66" fillId="14" borderId="25" xfId="0" applyNumberFormat="1" applyFont="1" applyFill="1" applyBorder="1" applyAlignment="1" applyProtection="1">
      <alignment horizontal="right"/>
      <protection hidden="1"/>
    </xf>
    <xf numFmtId="4" fontId="66" fillId="14" borderId="0" xfId="0" applyNumberFormat="1" applyFont="1" applyFill="1" applyBorder="1" applyAlignment="1" applyProtection="1">
      <alignment horizontal="right"/>
      <protection hidden="1"/>
    </xf>
    <xf numFmtId="0" fontId="59" fillId="0" borderId="0" xfId="0" applyFont="1" applyAlignment="1">
      <alignment horizontal="center" vertical="center"/>
    </xf>
    <xf numFmtId="0" fontId="59" fillId="0" borderId="0" xfId="0" applyFont="1" applyAlignment="1" applyProtection="1">
      <alignment horizontal="left" vertical="center"/>
      <protection locked="0"/>
    </xf>
    <xf numFmtId="0" fontId="0" fillId="0" borderId="0" xfId="0" applyAlignment="1">
      <alignment horizontal="center" vertical="center"/>
    </xf>
    <xf numFmtId="0" fontId="61" fillId="33" borderId="0" xfId="0" applyFont="1" applyFill="1" applyAlignment="1">
      <alignment horizontal="center" vertical="center"/>
    </xf>
    <xf numFmtId="0" fontId="0" fillId="34" borderId="0" xfId="0" applyFill="1" applyAlignment="1">
      <alignment horizontal="center" vertical="center"/>
    </xf>
    <xf numFmtId="0" fontId="0" fillId="31" borderId="0" xfId="0" applyFill="1" applyAlignment="1">
      <alignment horizontal="center" vertical="center"/>
    </xf>
    <xf numFmtId="0" fontId="47" fillId="0" borderId="0" xfId="0" applyFont="1" applyAlignment="1">
      <alignment horizontal="left" vertical="center"/>
    </xf>
    <xf numFmtId="0" fontId="58" fillId="0" borderId="0" xfId="0" applyFont="1" applyAlignment="1">
      <alignment horizontal="left" vertical="center" wrapText="1"/>
    </xf>
    <xf numFmtId="0" fontId="0" fillId="0" borderId="56" xfId="0" applyBorder="1" applyAlignment="1">
      <alignment horizontal="center" vertical="center"/>
    </xf>
    <xf numFmtId="0" fontId="62" fillId="0" borderId="57" xfId="0" applyFont="1" applyBorder="1" applyAlignment="1" applyProtection="1">
      <alignment horizontal="left" vertical="top"/>
      <protection locked="0"/>
    </xf>
    <xf numFmtId="0" fontId="62" fillId="0" borderId="47" xfId="0" applyFont="1" applyBorder="1" applyAlignment="1" applyProtection="1">
      <alignment horizontal="left" vertical="top"/>
      <protection locked="0"/>
    </xf>
    <xf numFmtId="0" fontId="62" fillId="0" borderId="58" xfId="0" applyFont="1" applyBorder="1" applyAlignment="1" applyProtection="1">
      <alignment horizontal="left" vertical="top"/>
      <protection locked="0"/>
    </xf>
    <xf numFmtId="0" fontId="62" fillId="0" borderId="59" xfId="0" applyFont="1" applyBorder="1" applyAlignment="1" applyProtection="1">
      <alignment horizontal="left" vertical="top"/>
      <protection locked="0"/>
    </xf>
    <xf numFmtId="0" fontId="62" fillId="0" borderId="0" xfId="0" applyFont="1" applyBorder="1" applyAlignment="1" applyProtection="1">
      <alignment horizontal="left" vertical="top"/>
      <protection locked="0"/>
    </xf>
    <xf numFmtId="0" fontId="62" fillId="0" borderId="56" xfId="0" applyFont="1" applyBorder="1" applyAlignment="1" applyProtection="1">
      <alignment horizontal="left" vertical="top"/>
      <protection locked="0"/>
    </xf>
    <xf numFmtId="0" fontId="62" fillId="0" borderId="60" xfId="0" applyFont="1" applyBorder="1" applyAlignment="1" applyProtection="1">
      <alignment horizontal="left" vertical="top"/>
      <protection locked="0"/>
    </xf>
    <xf numFmtId="0" fontId="62" fillId="0" borderId="55" xfId="0" applyFont="1" applyBorder="1" applyAlignment="1" applyProtection="1">
      <alignment horizontal="left" vertical="top"/>
      <protection locked="0"/>
    </xf>
    <xf numFmtId="0" fontId="62" fillId="0" borderId="61" xfId="0" applyFont="1" applyBorder="1" applyAlignment="1" applyProtection="1">
      <alignment horizontal="left" vertical="top"/>
      <protection locked="0"/>
    </xf>
    <xf numFmtId="0" fontId="1" fillId="0" borderId="84" xfId="3" applyBorder="1" applyAlignment="1">
      <alignment vertical="center" wrapText="1"/>
    </xf>
    <xf numFmtId="0" fontId="1" fillId="0" borderId="85" xfId="3" applyBorder="1" applyAlignment="1">
      <alignment vertical="center" wrapText="1"/>
    </xf>
    <xf numFmtId="0" fontId="1" fillId="0" borderId="86" xfId="3" applyBorder="1" applyAlignment="1">
      <alignment vertical="center" wrapText="1"/>
    </xf>
    <xf numFmtId="0" fontId="47" fillId="29" borderId="48" xfId="3" applyFont="1" applyFill="1" applyBorder="1" applyAlignment="1">
      <alignment horizontal="left" vertical="center" wrapText="1"/>
    </xf>
    <xf numFmtId="0" fontId="47" fillId="29" borderId="51" xfId="3" applyFont="1" applyFill="1" applyBorder="1" applyAlignment="1">
      <alignment horizontal="left" vertical="center" wrapText="1"/>
    </xf>
    <xf numFmtId="0" fontId="47" fillId="29" borderId="52" xfId="3" applyFont="1" applyFill="1" applyBorder="1" applyAlignment="1">
      <alignment horizontal="left" vertical="center" wrapText="1"/>
    </xf>
    <xf numFmtId="0" fontId="47" fillId="13" borderId="87" xfId="4" applyFont="1" applyBorder="1" applyAlignment="1">
      <alignment horizontal="center" vertical="center" wrapText="1"/>
    </xf>
    <xf numFmtId="0" fontId="47" fillId="13" borderId="88" xfId="4" applyFont="1" applyBorder="1" applyAlignment="1">
      <alignment horizontal="center" vertical="center" wrapText="1"/>
    </xf>
    <xf numFmtId="0" fontId="47" fillId="13" borderId="89" xfId="4" applyFont="1" applyBorder="1" applyAlignment="1">
      <alignment horizontal="center" vertical="center" wrapText="1"/>
    </xf>
    <xf numFmtId="0" fontId="47" fillId="0" borderId="48" xfId="3" applyFont="1" applyBorder="1" applyAlignment="1">
      <alignment horizontal="center" vertical="center" wrapText="1"/>
    </xf>
    <xf numFmtId="0" fontId="47" fillId="0" borderId="51" xfId="3" applyFont="1" applyBorder="1" applyAlignment="1">
      <alignment horizontal="center" vertical="center" wrapText="1"/>
    </xf>
    <xf numFmtId="0" fontId="47" fillId="0" borderId="52" xfId="3" applyFont="1" applyBorder="1" applyAlignment="1">
      <alignment horizontal="center" vertical="center" wrapText="1"/>
    </xf>
    <xf numFmtId="0" fontId="1" fillId="0" borderId="23" xfId="3" applyBorder="1" applyAlignment="1" applyProtection="1">
      <alignment horizontal="center" vertical="center" wrapText="1"/>
      <protection locked="0"/>
    </xf>
    <xf numFmtId="0" fontId="1" fillId="0" borderId="41" xfId="3" applyBorder="1" applyAlignment="1" applyProtection="1">
      <alignment horizontal="center" vertical="center" wrapText="1"/>
      <protection locked="0"/>
    </xf>
    <xf numFmtId="0" fontId="1" fillId="0" borderId="24" xfId="3" applyBorder="1" applyAlignment="1" applyProtection="1">
      <alignment horizontal="center" vertical="center" wrapText="1"/>
      <protection locked="0"/>
    </xf>
    <xf numFmtId="0" fontId="1" fillId="0" borderId="49" xfId="3" applyBorder="1" applyAlignment="1" applyProtection="1">
      <alignment horizontal="center" vertical="center" wrapText="1"/>
      <protection locked="0"/>
    </xf>
    <xf numFmtId="0" fontId="1" fillId="0" borderId="62" xfId="3" applyBorder="1" applyAlignment="1" applyProtection="1">
      <alignment horizontal="center" vertical="center" wrapText="1"/>
      <protection locked="0"/>
    </xf>
    <xf numFmtId="0" fontId="1" fillId="0" borderId="63" xfId="3" applyBorder="1" applyAlignment="1" applyProtection="1">
      <alignment horizontal="center" vertical="center" wrapText="1"/>
      <protection locked="0"/>
    </xf>
    <xf numFmtId="0" fontId="1" fillId="0" borderId="48" xfId="3" applyBorder="1" applyAlignment="1">
      <alignment horizontal="center" vertical="center" wrapText="1"/>
    </xf>
    <xf numFmtId="0" fontId="1" fillId="0" borderId="51" xfId="3" applyBorder="1" applyAlignment="1">
      <alignment horizontal="center" vertical="center" wrapText="1"/>
    </xf>
    <xf numFmtId="0" fontId="1" fillId="0" borderId="52" xfId="3" applyBorder="1" applyAlignment="1">
      <alignment horizontal="center" vertical="center" wrapText="1"/>
    </xf>
    <xf numFmtId="0" fontId="43" fillId="0" borderId="48" xfId="3" applyFont="1" applyBorder="1" applyAlignment="1">
      <alignment horizontal="center" vertical="center" wrapText="1"/>
    </xf>
    <xf numFmtId="0" fontId="43" fillId="0" borderId="51" xfId="3" applyFont="1" applyBorder="1" applyAlignment="1">
      <alignment horizontal="center" vertical="center" wrapText="1"/>
    </xf>
    <xf numFmtId="0" fontId="43" fillId="0" borderId="52" xfId="3" applyFont="1" applyBorder="1" applyAlignment="1">
      <alignment horizontal="center" vertical="center" wrapText="1"/>
    </xf>
    <xf numFmtId="169" fontId="43" fillId="0" borderId="48" xfId="3" applyNumberFormat="1" applyFont="1" applyBorder="1" applyAlignment="1">
      <alignment horizontal="center" vertical="center" wrapText="1"/>
    </xf>
    <xf numFmtId="169" fontId="43" fillId="0" borderId="51" xfId="3" applyNumberFormat="1" applyFont="1" applyBorder="1" applyAlignment="1">
      <alignment horizontal="center" vertical="center" wrapText="1"/>
    </xf>
    <xf numFmtId="169" fontId="43" fillId="0" borderId="52" xfId="3" applyNumberFormat="1" applyFont="1" applyBorder="1" applyAlignment="1">
      <alignment horizontal="center" vertical="center" wrapText="1"/>
    </xf>
    <xf numFmtId="0" fontId="47" fillId="0" borderId="84" xfId="3" applyFont="1" applyBorder="1" applyAlignment="1">
      <alignment horizontal="center" vertical="center" wrapText="1"/>
    </xf>
    <xf numFmtId="0" fontId="47" fillId="0" borderId="85" xfId="3" applyFont="1" applyBorder="1" applyAlignment="1">
      <alignment horizontal="center" vertical="center" wrapText="1"/>
    </xf>
    <xf numFmtId="0" fontId="47" fillId="0" borderId="86" xfId="3" applyFont="1" applyBorder="1" applyAlignment="1">
      <alignment horizontal="center" vertical="center" wrapText="1"/>
    </xf>
    <xf numFmtId="0" fontId="31" fillId="35" borderId="25" xfId="0" applyFont="1" applyFill="1" applyBorder="1" applyAlignment="1" applyProtection="1">
      <alignment horizontal="center"/>
      <protection hidden="1"/>
    </xf>
    <xf numFmtId="0" fontId="31" fillId="35" borderId="60" xfId="0" applyFont="1" applyFill="1" applyBorder="1" applyAlignment="1" applyProtection="1">
      <alignment horizontal="center" vertical="top" wrapText="1"/>
      <protection hidden="1"/>
    </xf>
    <xf numFmtId="0" fontId="31" fillId="35" borderId="55" xfId="0" applyFont="1" applyFill="1" applyBorder="1" applyAlignment="1" applyProtection="1">
      <alignment horizontal="center" vertical="top" wrapText="1"/>
      <protection hidden="1"/>
    </xf>
    <xf numFmtId="0" fontId="31" fillId="35" borderId="61" xfId="0" applyFont="1" applyFill="1" applyBorder="1" applyAlignment="1" applyProtection="1">
      <alignment horizontal="center" vertical="top" wrapText="1"/>
      <protection hidden="1"/>
    </xf>
    <xf numFmtId="0" fontId="9"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9" fontId="10" fillId="0" borderId="4" xfId="5" applyFont="1" applyFill="1" applyBorder="1" applyAlignment="1" applyProtection="1">
      <alignment horizontal="center" vertical="center"/>
      <protection hidden="1"/>
    </xf>
    <xf numFmtId="164" fontId="8" fillId="12" borderId="4" xfId="0" applyNumberFormat="1" applyFont="1" applyFill="1" applyBorder="1" applyAlignment="1" applyProtection="1">
      <alignment horizontal="center"/>
      <protection hidden="1"/>
    </xf>
    <xf numFmtId="10" fontId="8" fillId="14" borderId="4" xfId="0" applyNumberFormat="1" applyFont="1" applyFill="1" applyBorder="1" applyAlignment="1" applyProtection="1">
      <alignment horizontal="center" vertical="center"/>
      <protection hidden="1"/>
    </xf>
    <xf numFmtId="0" fontId="22" fillId="0" borderId="64"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66" xfId="0" applyFont="1" applyFill="1" applyBorder="1" applyAlignment="1" applyProtection="1">
      <alignment horizontal="center" vertical="center"/>
    </xf>
    <xf numFmtId="0" fontId="2" fillId="17" borderId="67" xfId="0" applyFont="1" applyFill="1" applyBorder="1" applyAlignment="1" applyProtection="1">
      <alignment horizontal="center"/>
      <protection locked="0"/>
    </xf>
    <xf numFmtId="0" fontId="12" fillId="17" borderId="68" xfId="0" applyFont="1" applyFill="1" applyBorder="1" applyAlignment="1" applyProtection="1">
      <alignment horizontal="center"/>
      <protection locked="0"/>
    </xf>
    <xf numFmtId="0" fontId="12" fillId="17" borderId="69" xfId="0" applyFont="1" applyFill="1" applyBorder="1" applyAlignment="1" applyProtection="1">
      <alignment horizontal="center"/>
      <protection locked="0"/>
    </xf>
    <xf numFmtId="2" fontId="21" fillId="0" borderId="48" xfId="0" applyNumberFormat="1" applyFont="1" applyBorder="1" applyAlignment="1" applyProtection="1">
      <alignment horizontal="center" vertical="center" wrapText="1"/>
      <protection hidden="1"/>
    </xf>
    <xf numFmtId="2" fontId="21" fillId="0" borderId="52" xfId="0" applyNumberFormat="1" applyFont="1" applyBorder="1" applyAlignment="1" applyProtection="1">
      <alignment horizontal="center" vertical="center" wrapText="1"/>
      <protection hidden="1"/>
    </xf>
    <xf numFmtId="14" fontId="2" fillId="17" borderId="45" xfId="0" applyNumberFormat="1" applyFont="1" applyFill="1" applyBorder="1" applyAlignment="1" applyProtection="1">
      <alignment horizontal="center"/>
      <protection locked="0"/>
    </xf>
    <xf numFmtId="0" fontId="12" fillId="17" borderId="53" xfId="0" applyFont="1" applyFill="1" applyBorder="1" applyAlignment="1" applyProtection="1">
      <alignment horizontal="center"/>
      <protection locked="0"/>
    </xf>
    <xf numFmtId="0" fontId="12" fillId="17" borderId="54" xfId="0" applyFont="1" applyFill="1" applyBorder="1" applyAlignment="1" applyProtection="1">
      <alignment horizontal="center"/>
      <protection locked="0"/>
    </xf>
    <xf numFmtId="0" fontId="2" fillId="17" borderId="15" xfId="0" applyFont="1" applyFill="1" applyBorder="1" applyAlignment="1" applyProtection="1">
      <alignment horizontal="center"/>
      <protection locked="0"/>
    </xf>
    <xf numFmtId="0" fontId="0" fillId="17" borderId="5" xfId="0" applyFill="1" applyBorder="1" applyAlignment="1" applyProtection="1">
      <alignment horizontal="center"/>
      <protection locked="0"/>
    </xf>
    <xf numFmtId="0" fontId="2" fillId="17" borderId="70" xfId="0" applyFont="1" applyFill="1" applyBorder="1" applyAlignment="1" applyProtection="1">
      <alignment horizontal="center"/>
      <protection locked="0"/>
    </xf>
    <xf numFmtId="0" fontId="12" fillId="17" borderId="71" xfId="0" applyFont="1" applyFill="1" applyBorder="1" applyAlignment="1" applyProtection="1">
      <alignment horizontal="center"/>
      <protection locked="0"/>
    </xf>
    <xf numFmtId="0" fontId="12" fillId="17" borderId="72" xfId="0" applyFont="1" applyFill="1" applyBorder="1" applyAlignment="1" applyProtection="1">
      <alignment horizontal="center"/>
      <protection locked="0"/>
    </xf>
    <xf numFmtId="0" fontId="25" fillId="0" borderId="0" xfId="0" applyFont="1" applyBorder="1" applyAlignment="1" applyProtection="1">
      <alignment horizontal="left"/>
      <protection hidden="1"/>
    </xf>
    <xf numFmtId="0" fontId="7" fillId="0" borderId="4" xfId="0" applyFont="1" applyBorder="1" applyAlignment="1" applyProtection="1">
      <alignment horizontal="center" vertical="center"/>
    </xf>
    <xf numFmtId="0" fontId="25" fillId="0" borderId="0" xfId="0" applyFont="1" applyAlignment="1" applyProtection="1">
      <alignment horizontal="left"/>
      <protection hidden="1"/>
    </xf>
    <xf numFmtId="0" fontId="20" fillId="0" borderId="48" xfId="0" applyFont="1" applyBorder="1" applyAlignment="1" applyProtection="1">
      <alignment horizontal="left"/>
      <protection hidden="1"/>
    </xf>
    <xf numFmtId="0" fontId="20" fillId="0" borderId="52" xfId="0" applyFont="1" applyBorder="1" applyAlignment="1" applyProtection="1">
      <alignment horizontal="left"/>
      <protection hidden="1"/>
    </xf>
    <xf numFmtId="0" fontId="26" fillId="0" borderId="4" xfId="0" applyFont="1" applyBorder="1" applyAlignment="1" applyProtection="1">
      <alignment horizontal="center" vertical="center"/>
    </xf>
    <xf numFmtId="0" fontId="2" fillId="0" borderId="0" xfId="0" applyFont="1" applyBorder="1" applyAlignment="1" applyProtection="1">
      <alignment horizontal="left" wrapText="1"/>
      <protection hidden="1"/>
    </xf>
    <xf numFmtId="0" fontId="0" fillId="0" borderId="0" xfId="0" applyAlignment="1" applyProtection="1">
      <alignment horizontal="left" wrapText="1"/>
      <protection hidden="1"/>
    </xf>
    <xf numFmtId="2" fontId="21" fillId="0" borderId="23" xfId="0" applyNumberFormat="1" applyFont="1" applyBorder="1" applyAlignment="1" applyProtection="1">
      <alignment horizontal="left" vertical="center" wrapText="1"/>
      <protection hidden="1"/>
    </xf>
    <xf numFmtId="2" fontId="21" fillId="0" borderId="24" xfId="0" applyNumberFormat="1" applyFont="1" applyBorder="1" applyAlignment="1" applyProtection="1">
      <alignment horizontal="left" vertical="center" wrapText="1"/>
      <protection hidden="1"/>
    </xf>
    <xf numFmtId="0" fontId="28" fillId="17" borderId="23" xfId="0" applyNumberFormat="1" applyFont="1" applyFill="1" applyBorder="1" applyAlignment="1" applyProtection="1">
      <alignment horizontal="left" vertical="center" wrapText="1"/>
      <protection locked="0"/>
    </xf>
    <xf numFmtId="0" fontId="28" fillId="17" borderId="24" xfId="0" applyNumberFormat="1" applyFont="1" applyFill="1" applyBorder="1" applyAlignment="1" applyProtection="1">
      <alignment horizontal="left" vertical="center" wrapText="1"/>
      <protection locked="0"/>
    </xf>
    <xf numFmtId="0" fontId="28" fillId="17" borderId="11" xfId="0" applyNumberFormat="1" applyFont="1" applyFill="1" applyBorder="1" applyAlignment="1" applyProtection="1">
      <alignment horizontal="left" vertical="center" wrapText="1"/>
      <protection locked="0"/>
    </xf>
    <xf numFmtId="0" fontId="28" fillId="17" borderId="12" xfId="0" applyNumberFormat="1" applyFont="1" applyFill="1" applyBorder="1" applyAlignment="1" applyProtection="1">
      <alignment horizontal="left" vertical="center" wrapText="1"/>
      <protection locked="0"/>
    </xf>
    <xf numFmtId="0" fontId="28" fillId="17" borderId="49" xfId="0" applyNumberFormat="1" applyFont="1" applyFill="1" applyBorder="1" applyAlignment="1" applyProtection="1">
      <alignment horizontal="left" vertical="center" wrapText="1"/>
      <protection locked="0"/>
    </xf>
    <xf numFmtId="0" fontId="28" fillId="17" borderId="63" xfId="0" applyNumberFormat="1" applyFont="1" applyFill="1" applyBorder="1" applyAlignment="1" applyProtection="1">
      <alignment horizontal="left" vertical="center" wrapText="1"/>
      <protection locked="0"/>
    </xf>
    <xf numFmtId="164" fontId="8" fillId="17" borderId="73" xfId="0" applyNumberFormat="1" applyFont="1" applyFill="1" applyBorder="1" applyAlignment="1" applyProtection="1">
      <alignment horizontal="center" vertical="center"/>
      <protection hidden="1"/>
    </xf>
    <xf numFmtId="164" fontId="8" fillId="17" borderId="20" xfId="0" applyNumberFormat="1" applyFont="1" applyFill="1" applyBorder="1" applyAlignment="1" applyProtection="1">
      <alignment horizontal="center" vertical="center"/>
      <protection hidden="1"/>
    </xf>
    <xf numFmtId="164" fontId="8" fillId="17" borderId="74" xfId="0" applyNumberFormat="1" applyFont="1" applyFill="1" applyBorder="1" applyAlignment="1" applyProtection="1">
      <alignment horizontal="center" vertical="center"/>
      <protection hidden="1"/>
    </xf>
    <xf numFmtId="164" fontId="8" fillId="17" borderId="54" xfId="0" applyNumberFormat="1" applyFont="1" applyFill="1" applyBorder="1" applyAlignment="1" applyProtection="1">
      <alignment horizontal="center" vertical="center"/>
      <protection hidden="1"/>
    </xf>
    <xf numFmtId="4" fontId="8" fillId="17" borderId="75" xfId="0" applyNumberFormat="1" applyFont="1" applyFill="1" applyBorder="1" applyAlignment="1" applyProtection="1">
      <alignment horizontal="center" vertical="center"/>
      <protection hidden="1"/>
    </xf>
    <xf numFmtId="4" fontId="8" fillId="17" borderId="72" xfId="0" applyNumberFormat="1" applyFont="1" applyFill="1" applyBorder="1" applyAlignment="1" applyProtection="1">
      <alignment horizontal="center" vertical="center"/>
      <protection hidden="1"/>
    </xf>
    <xf numFmtId="0" fontId="15" fillId="16" borderId="48" xfId="0" applyFont="1" applyFill="1" applyBorder="1" applyAlignment="1" applyProtection="1">
      <alignment horizontal="center"/>
      <protection hidden="1"/>
    </xf>
    <xf numFmtId="0" fontId="15" fillId="16" borderId="52" xfId="0" applyFont="1" applyFill="1" applyBorder="1" applyAlignment="1" applyProtection="1">
      <alignment horizontal="center"/>
      <protection hidden="1"/>
    </xf>
    <xf numFmtId="0" fontId="15" fillId="0" borderId="48" xfId="0" applyFont="1" applyFill="1" applyBorder="1" applyAlignment="1" applyProtection="1">
      <alignment horizontal="center"/>
      <protection hidden="1"/>
    </xf>
    <xf numFmtId="0" fontId="15" fillId="0" borderId="52" xfId="0" applyFont="1" applyFill="1" applyBorder="1" applyAlignment="1" applyProtection="1">
      <alignment horizontal="center"/>
      <protection hidden="1"/>
    </xf>
    <xf numFmtId="0" fontId="10" fillId="7" borderId="0" xfId="0" applyFont="1" applyFill="1" applyBorder="1" applyAlignment="1" applyProtection="1">
      <alignment horizontal="center" vertical="center"/>
      <protection hidden="1"/>
    </xf>
    <xf numFmtId="0" fontId="63" fillId="16" borderId="48" xfId="0" applyFont="1" applyFill="1" applyBorder="1" applyAlignment="1" applyProtection="1">
      <alignment horizontal="center"/>
      <protection hidden="1"/>
    </xf>
    <xf numFmtId="0" fontId="63" fillId="16" borderId="51" xfId="0" applyFont="1" applyFill="1" applyBorder="1" applyAlignment="1" applyProtection="1">
      <alignment horizontal="center"/>
      <protection hidden="1"/>
    </xf>
    <xf numFmtId="0" fontId="63" fillId="16" borderId="52"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6" fillId="0" borderId="23" xfId="0" applyFont="1" applyFill="1" applyBorder="1" applyAlignment="1" applyProtection="1">
      <alignment horizontal="center" vertical="center"/>
      <protection hidden="1"/>
    </xf>
    <xf numFmtId="0" fontId="6" fillId="0" borderId="49"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wrapText="1"/>
      <protection hidden="1"/>
    </xf>
    <xf numFmtId="0" fontId="6" fillId="0" borderId="41"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8" fontId="10" fillId="0" borderId="49" xfId="0" applyNumberFormat="1" applyFont="1" applyFill="1" applyBorder="1" applyAlignment="1" applyProtection="1">
      <alignment horizontal="center" vertical="center" wrapText="1"/>
      <protection hidden="1"/>
    </xf>
    <xf numFmtId="8" fontId="10" fillId="0" borderId="62" xfId="0" applyNumberFormat="1" applyFont="1" applyFill="1" applyBorder="1" applyAlignment="1" applyProtection="1">
      <alignment horizontal="center" vertical="center" wrapText="1"/>
      <protection hidden="1"/>
    </xf>
    <xf numFmtId="8" fontId="10" fillId="0" borderId="63" xfId="0" applyNumberFormat="1" applyFont="1" applyFill="1" applyBorder="1" applyAlignment="1" applyProtection="1">
      <alignment horizontal="center" vertical="center" wrapText="1"/>
      <protection hidden="1"/>
    </xf>
    <xf numFmtId="0" fontId="64" fillId="14" borderId="48" xfId="0" applyFont="1" applyFill="1" applyBorder="1" applyAlignment="1" applyProtection="1">
      <alignment horizontal="center"/>
      <protection hidden="1"/>
    </xf>
    <xf numFmtId="0" fontId="64" fillId="14" borderId="51" xfId="0" applyFont="1" applyFill="1" applyBorder="1" applyAlignment="1" applyProtection="1">
      <alignment horizontal="center"/>
      <protection hidden="1"/>
    </xf>
    <xf numFmtId="0" fontId="64" fillId="14" borderId="52" xfId="0" applyFont="1" applyFill="1" applyBorder="1" applyAlignment="1" applyProtection="1">
      <alignment horizontal="center"/>
      <protection hidden="1"/>
    </xf>
    <xf numFmtId="0" fontId="32" fillId="17" borderId="76" xfId="0" applyFont="1" applyFill="1" applyBorder="1" applyAlignment="1" applyProtection="1">
      <alignment horizontal="left" vertical="center"/>
      <protection locked="0"/>
    </xf>
    <xf numFmtId="0" fontId="32" fillId="17" borderId="77" xfId="0" applyFont="1" applyFill="1" applyBorder="1" applyAlignment="1" applyProtection="1">
      <alignment horizontal="left" vertical="center"/>
      <protection locked="0"/>
    </xf>
    <xf numFmtId="0" fontId="32" fillId="17" borderId="20" xfId="0" applyFont="1" applyFill="1" applyBorder="1" applyAlignment="1" applyProtection="1">
      <alignment horizontal="left" vertical="center"/>
      <protection locked="0"/>
    </xf>
    <xf numFmtId="0" fontId="19" fillId="17" borderId="45" xfId="0" applyFont="1" applyFill="1" applyBorder="1" applyAlignment="1" applyProtection="1">
      <alignment horizontal="left" indent="1"/>
      <protection locked="0"/>
    </xf>
    <xf numFmtId="0" fontId="19" fillId="17" borderId="53" xfId="0" applyFont="1" applyFill="1" applyBorder="1" applyAlignment="1" applyProtection="1">
      <alignment horizontal="left" indent="1"/>
      <protection locked="0"/>
    </xf>
    <xf numFmtId="0" fontId="19" fillId="17" borderId="54" xfId="0" applyFont="1" applyFill="1" applyBorder="1" applyAlignment="1" applyProtection="1">
      <alignment horizontal="left" indent="1"/>
      <protection locked="0"/>
    </xf>
    <xf numFmtId="0" fontId="23" fillId="0" borderId="0" xfId="0" applyFont="1" applyAlignment="1" applyProtection="1">
      <alignment horizontal="center"/>
      <protection hidden="1"/>
    </xf>
    <xf numFmtId="0" fontId="65" fillId="16" borderId="11" xfId="0" applyFont="1" applyFill="1" applyBorder="1" applyAlignment="1" applyProtection="1">
      <alignment horizontal="center" vertical="center"/>
      <protection hidden="1"/>
    </xf>
    <xf numFmtId="0" fontId="65" fillId="16" borderId="0" xfId="0" applyFont="1" applyFill="1" applyBorder="1" applyAlignment="1" applyProtection="1">
      <alignment horizontal="center" vertical="center"/>
      <protection hidden="1"/>
    </xf>
    <xf numFmtId="0" fontId="65" fillId="16" borderId="12" xfId="0" applyFont="1" applyFill="1" applyBorder="1" applyAlignment="1" applyProtection="1">
      <alignment horizontal="center" vertical="center"/>
      <protection hidden="1"/>
    </xf>
    <xf numFmtId="0" fontId="65" fillId="16" borderId="49" xfId="0" applyFont="1" applyFill="1" applyBorder="1" applyAlignment="1" applyProtection="1">
      <alignment horizontal="center" vertical="center"/>
      <protection hidden="1"/>
    </xf>
    <xf numFmtId="0" fontId="65" fillId="16" borderId="62" xfId="0" applyFont="1" applyFill="1" applyBorder="1" applyAlignment="1" applyProtection="1">
      <alignment horizontal="center" vertical="center"/>
      <protection hidden="1"/>
    </xf>
    <xf numFmtId="0" fontId="65" fillId="16" borderId="63" xfId="0" applyFont="1" applyFill="1" applyBorder="1" applyAlignment="1" applyProtection="1">
      <alignment horizontal="center" vertical="center"/>
      <protection hidden="1"/>
    </xf>
    <xf numFmtId="0" fontId="29" fillId="35" borderId="25" xfId="0" applyFont="1" applyFill="1" applyBorder="1" applyAlignment="1" applyProtection="1">
      <alignment horizontal="center"/>
      <protection hidden="1"/>
    </xf>
    <xf numFmtId="0" fontId="0" fillId="0" borderId="0" xfId="0" applyAlignment="1" applyProtection="1">
      <alignment horizontal="left"/>
      <protection hidden="1"/>
    </xf>
    <xf numFmtId="0" fontId="9" fillId="0" borderId="11" xfId="0" applyFont="1" applyBorder="1" applyAlignment="1" applyProtection="1">
      <alignment horizontal="left"/>
      <protection hidden="1"/>
    </xf>
    <xf numFmtId="0" fontId="9" fillId="0" borderId="0" xfId="0" applyFont="1" applyBorder="1" applyAlignment="1" applyProtection="1">
      <alignment horizontal="left"/>
      <protection hidden="1"/>
    </xf>
    <xf numFmtId="0" fontId="9" fillId="0" borderId="12" xfId="0" applyFont="1" applyBorder="1" applyAlignment="1" applyProtection="1">
      <alignment horizontal="left"/>
      <protection hidden="1"/>
    </xf>
    <xf numFmtId="44" fontId="8" fillId="14" borderId="0" xfId="0" applyNumberFormat="1" applyFont="1" applyFill="1" applyBorder="1" applyAlignment="1" applyProtection="1">
      <alignment horizontal="center" vertical="center"/>
      <protection hidden="1"/>
    </xf>
    <xf numFmtId="0" fontId="8" fillId="0" borderId="49" xfId="0" applyFont="1" applyBorder="1" applyAlignment="1" applyProtection="1">
      <alignment horizontal="left" vertical="center" wrapText="1"/>
      <protection hidden="1"/>
    </xf>
    <xf numFmtId="0" fontId="8" fillId="0" borderId="62"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30" fillId="35" borderId="78" xfId="0" applyFont="1" applyFill="1" applyBorder="1" applyAlignment="1" applyProtection="1">
      <alignment horizontal="center" vertical="center" wrapText="1"/>
      <protection hidden="1"/>
    </xf>
    <xf numFmtId="2" fontId="21" fillId="0" borderId="62" xfId="0" applyNumberFormat="1" applyFont="1" applyBorder="1" applyAlignment="1" applyProtection="1">
      <alignment horizontal="center" vertical="center" wrapText="1"/>
      <protection hidden="1"/>
    </xf>
    <xf numFmtId="2" fontId="21" fillId="0" borderId="63" xfId="0" applyNumberFormat="1" applyFont="1" applyBorder="1" applyAlignment="1" applyProtection="1">
      <alignment horizontal="center" vertical="center" wrapText="1"/>
      <protection hidden="1"/>
    </xf>
    <xf numFmtId="0" fontId="36" fillId="3" borderId="45" xfId="0" applyFont="1" applyFill="1" applyBorder="1" applyAlignment="1" applyProtection="1">
      <alignment horizontal="left"/>
    </xf>
    <xf numFmtId="0" fontId="36" fillId="3" borderId="46" xfId="0" applyFont="1" applyFill="1" applyBorder="1" applyAlignment="1" applyProtection="1">
      <alignment horizontal="left"/>
    </xf>
    <xf numFmtId="2" fontId="21" fillId="0" borderId="51" xfId="0" applyNumberFormat="1" applyFont="1" applyBorder="1" applyAlignment="1" applyProtection="1">
      <alignment horizontal="center" vertical="center" wrapText="1"/>
      <protection hidden="1"/>
    </xf>
    <xf numFmtId="0" fontId="36" fillId="3" borderId="25" xfId="0" applyFont="1" applyFill="1" applyBorder="1" applyAlignment="1" applyProtection="1">
      <alignment horizontal="left"/>
    </xf>
    <xf numFmtId="0" fontId="36" fillId="3" borderId="25" xfId="0" applyFont="1" applyFill="1" applyBorder="1" applyAlignment="1">
      <alignment horizontal="left"/>
    </xf>
    <xf numFmtId="0" fontId="4" fillId="21" borderId="25" xfId="0" applyFont="1" applyFill="1" applyBorder="1" applyAlignment="1">
      <alignment horizontal="center" vertical="center"/>
    </xf>
    <xf numFmtId="0" fontId="2" fillId="14" borderId="45" xfId="0" applyFont="1" applyFill="1" applyBorder="1" applyAlignment="1" applyProtection="1">
      <alignment horizontal="left" vertical="top" wrapText="1"/>
      <protection locked="0"/>
    </xf>
    <xf numFmtId="0" fontId="2" fillId="14" borderId="53" xfId="0" applyFont="1" applyFill="1" applyBorder="1" applyAlignment="1" applyProtection="1">
      <alignment horizontal="left" vertical="top"/>
      <protection locked="0"/>
    </xf>
    <xf numFmtId="0" fontId="2" fillId="14" borderId="46" xfId="0" applyFont="1" applyFill="1" applyBorder="1" applyAlignment="1" applyProtection="1">
      <alignment horizontal="left" vertical="top"/>
      <protection locked="0"/>
    </xf>
    <xf numFmtId="2" fontId="21" fillId="0" borderId="41" xfId="0" applyNumberFormat="1" applyFont="1" applyBorder="1" applyAlignment="1" applyProtection="1">
      <alignment horizontal="center" vertical="center" wrapText="1"/>
      <protection hidden="1"/>
    </xf>
    <xf numFmtId="2" fontId="21" fillId="0" borderId="24" xfId="0" applyNumberFormat="1" applyFont="1" applyBorder="1" applyAlignment="1" applyProtection="1">
      <alignment horizontal="center" vertical="center" wrapText="1"/>
      <protection hidden="1"/>
    </xf>
    <xf numFmtId="0" fontId="34" fillId="17" borderId="74" xfId="0" applyNumberFormat="1" applyFont="1" applyFill="1" applyBorder="1" applyAlignment="1" applyProtection="1">
      <alignment horizontal="left" vertical="top" wrapText="1"/>
      <protection locked="0"/>
    </xf>
    <xf numFmtId="0" fontId="34" fillId="17" borderId="54" xfId="0" applyNumberFormat="1" applyFont="1" applyFill="1" applyBorder="1" applyAlignment="1" applyProtection="1">
      <alignment horizontal="left" vertical="top" wrapText="1"/>
      <protection locked="0"/>
    </xf>
    <xf numFmtId="0" fontId="34" fillId="17" borderId="75" xfId="0" applyNumberFormat="1" applyFont="1" applyFill="1" applyBorder="1" applyAlignment="1" applyProtection="1">
      <alignment horizontal="left" vertical="top" wrapText="1"/>
      <protection locked="0"/>
    </xf>
    <xf numFmtId="0" fontId="34" fillId="17" borderId="72" xfId="0" applyNumberFormat="1" applyFont="1" applyFill="1" applyBorder="1" applyAlignment="1" applyProtection="1">
      <alignment horizontal="left" vertical="top" wrapText="1"/>
      <protection locked="0"/>
    </xf>
    <xf numFmtId="0" fontId="34" fillId="17" borderId="73" xfId="0" applyNumberFormat="1" applyFont="1" applyFill="1" applyBorder="1" applyAlignment="1" applyProtection="1">
      <alignment horizontal="left" vertical="top" wrapText="1"/>
      <protection locked="0"/>
    </xf>
    <xf numFmtId="0" fontId="34" fillId="17" borderId="20" xfId="0" applyNumberFormat="1" applyFont="1" applyFill="1" applyBorder="1" applyAlignment="1" applyProtection="1">
      <alignment horizontal="left" vertical="top" wrapText="1"/>
      <protection locked="0"/>
    </xf>
    <xf numFmtId="0" fontId="19" fillId="17" borderId="45" xfId="0" applyFont="1" applyFill="1" applyBorder="1" applyAlignment="1" applyProtection="1">
      <alignment horizontal="left" indent="1"/>
    </xf>
    <xf numFmtId="0" fontId="19" fillId="17" borderId="53" xfId="0" applyFont="1" applyFill="1" applyBorder="1" applyAlignment="1" applyProtection="1">
      <alignment horizontal="left" indent="1"/>
    </xf>
    <xf numFmtId="0" fontId="19" fillId="17" borderId="54" xfId="0" applyFont="1" applyFill="1" applyBorder="1" applyAlignment="1" applyProtection="1">
      <alignment horizontal="left" indent="1"/>
    </xf>
    <xf numFmtId="0" fontId="33" fillId="0" borderId="0" xfId="0" applyFont="1" applyAlignment="1" applyProtection="1">
      <alignment horizontal="center"/>
      <protection hidden="1"/>
    </xf>
    <xf numFmtId="0" fontId="9" fillId="0" borderId="38" xfId="0" applyFont="1" applyBorder="1" applyAlignment="1" applyProtection="1">
      <alignment horizontal="left"/>
      <protection hidden="1"/>
    </xf>
    <xf numFmtId="0" fontId="9" fillId="0" borderId="39" xfId="0" applyFont="1" applyBorder="1" applyAlignment="1" applyProtection="1">
      <alignment horizontal="left"/>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81" xfId="0" applyFont="1" applyBorder="1" applyAlignment="1" applyProtection="1">
      <alignment horizontal="left" vertical="center" wrapText="1"/>
      <protection hidden="1"/>
    </xf>
    <xf numFmtId="0" fontId="66" fillId="3" borderId="61" xfId="0" applyFont="1" applyFill="1" applyBorder="1" applyAlignment="1" applyProtection="1">
      <alignment horizontal="center" vertical="center" wrapText="1"/>
      <protection hidden="1"/>
    </xf>
    <xf numFmtId="0" fontId="66" fillId="3" borderId="42" xfId="0" applyFont="1" applyFill="1" applyBorder="1" applyAlignment="1" applyProtection="1">
      <alignment horizontal="center" vertical="center" wrapText="1"/>
      <protection hidden="1"/>
    </xf>
    <xf numFmtId="0" fontId="66" fillId="3" borderId="60" xfId="0" applyFont="1" applyFill="1" applyBorder="1" applyAlignment="1" applyProtection="1">
      <alignment horizontal="center" vertical="center" wrapText="1"/>
      <protection hidden="1"/>
    </xf>
    <xf numFmtId="0" fontId="66" fillId="14" borderId="45" xfId="0" applyFont="1" applyFill="1" applyBorder="1" applyAlignment="1" applyProtection="1">
      <alignment horizontal="left" vertical="center" wrapText="1"/>
      <protection hidden="1"/>
    </xf>
    <xf numFmtId="0" fontId="67" fillId="14" borderId="53" xfId="0" applyFont="1" applyFill="1" applyBorder="1" applyAlignment="1" applyProtection="1">
      <alignment horizontal="left" wrapText="1"/>
      <protection hidden="1"/>
    </xf>
    <xf numFmtId="0" fontId="67" fillId="14" borderId="46" xfId="0" applyFont="1" applyFill="1" applyBorder="1" applyAlignment="1" applyProtection="1">
      <alignment horizontal="left" wrapText="1"/>
      <protection hidden="1"/>
    </xf>
    <xf numFmtId="0" fontId="66" fillId="14" borderId="0" xfId="0" applyFont="1" applyFill="1" applyBorder="1" applyAlignment="1" applyProtection="1">
      <alignment horizontal="left" vertical="center"/>
      <protection hidden="1"/>
    </xf>
    <xf numFmtId="0" fontId="67" fillId="14" borderId="0" xfId="0" applyFont="1" applyFill="1" applyBorder="1" applyAlignment="1" applyProtection="1">
      <alignment horizontal="left" vertical="top" wrapText="1"/>
      <protection hidden="1"/>
    </xf>
    <xf numFmtId="0" fontId="3" fillId="36" borderId="78"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0" fontId="3" fillId="36" borderId="42" xfId="0" applyFont="1" applyFill="1" applyBorder="1" applyAlignment="1" applyProtection="1">
      <alignment horizontal="center" vertical="center"/>
      <protection locked="0"/>
    </xf>
  </cellXfs>
  <cellStyles count="6">
    <cellStyle name="Currency" xfId="1" builtinId="4"/>
    <cellStyle name="Hyperlink" xfId="2" builtinId="8"/>
    <cellStyle name="Normal" xfId="0" builtinId="0"/>
    <cellStyle name="Normal 2" xfId="3" xr:uid="{00000000-0005-0000-0000-000003000000}"/>
    <cellStyle name="Note 2" xfId="4" xr:uid="{00000000-0005-0000-0000-000004000000}"/>
    <cellStyle name="Percent" xfId="5" builtinId="5"/>
  </cellStyles>
  <dxfs count="559">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auto="1"/>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auto="1"/>
      </font>
    </dxf>
    <dxf>
      <font>
        <condense val="0"/>
        <extend val="0"/>
        <color indexed="9"/>
      </font>
    </dxf>
    <dxf>
      <font>
        <condense val="0"/>
        <extend val="0"/>
        <color indexed="9"/>
      </font>
    </dxf>
    <dxf>
      <font>
        <condense val="0"/>
        <extend val="0"/>
        <color auto="1"/>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auto="1"/>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auto="1"/>
      </font>
    </dxf>
    <dxf>
      <font>
        <condense val="0"/>
        <extend val="0"/>
        <color auto="1"/>
      </font>
    </dxf>
    <dxf>
      <font>
        <condense val="0"/>
        <extend val="0"/>
        <color indexed="9"/>
      </font>
    </dxf>
    <dxf>
      <font>
        <condense val="0"/>
        <extend val="0"/>
        <color indexed="9"/>
      </font>
    </dxf>
    <dxf>
      <font>
        <b/>
        <i val="0"/>
        <condense val="0"/>
        <extend val="0"/>
        <color auto="1"/>
      </font>
      <fill>
        <patternFill>
          <bgColor indexed="9"/>
        </patternFill>
      </fill>
    </dxf>
    <dxf>
      <font>
        <condense val="0"/>
        <extend val="0"/>
        <color indexed="10"/>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0C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7" dropStyle="combo" dx="22" fmlaLink="$C$5" fmlaRange="$S$5:$S$11" sel="1" val="0"/>
</file>

<file path=xl/ctrlProps/ctrlProp10.xml><?xml version="1.0" encoding="utf-8"?>
<formControlPr xmlns="http://schemas.microsoft.com/office/spreadsheetml/2009/9/main" objectType="Drop" dropLines="10" dropStyle="combo" dx="22" fmlaLink="UniqueScales!$B$71" fmlaRange="UniqueScales!$A$2:$C$63" sel="1" val="0"/>
</file>

<file path=xl/ctrlProps/ctrlProp2.xml><?xml version="1.0" encoding="utf-8"?>
<formControlPr xmlns="http://schemas.microsoft.com/office/spreadsheetml/2009/9/main" objectType="Drop" dropLines="11" dropStyle="combo" dx="22" fmlaLink="$S$13" fmlaRange="$S$14:$S$25" sel="1"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10" dropStyle="combo" dx="22" fmlaLink="UniqueScales!$B$71" fmlaRange="UniqueScales!$A$2:$C$63" sel="1" val="0"/>
</file>

<file path=xl/ctrlProps/ctrlProp8.xml><?xml version="1.0" encoding="utf-8"?>
<formControlPr xmlns="http://schemas.microsoft.com/office/spreadsheetml/2009/9/main" objectType="Drop" dropLines="4" dropStyle="combo" dx="22" fmlaLink="UniqueScales!$B$66" fmlaRange="UniqueScales!$A$67:$B$69" sel="1" val="0"/>
</file>

<file path=xl/ctrlProps/ctrlProp9.xml><?xml version="1.0" encoding="utf-8"?>
<formControlPr xmlns="http://schemas.microsoft.com/office/spreadsheetml/2009/9/main" objectType="Drop" dropLines="4" dropStyle="combo" dx="22" fmlaLink="UniqueScales!$B$66" fmlaRange="UniqueScales!$A$67:$B$69" sel="1" val="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428625</xdr:colOff>
          <xdr:row>5</xdr:row>
          <xdr:rowOff>0</xdr:rowOff>
        </xdr:from>
        <xdr:to>
          <xdr:col>2</xdr:col>
          <xdr:colOff>2162175</xdr:colOff>
          <xdr:row>5</xdr:row>
          <xdr:rowOff>200025</xdr:rowOff>
        </xdr:to>
        <xdr:sp macro="" textlink="">
          <xdr:nvSpPr>
            <xdr:cNvPr id="28673" name="Drop Down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28575</xdr:rowOff>
        </xdr:from>
        <xdr:to>
          <xdr:col>14</xdr:col>
          <xdr:colOff>685800</xdr:colOff>
          <xdr:row>18</xdr:row>
          <xdr:rowOff>152400</xdr:rowOff>
        </xdr:to>
        <xdr:sp macro="" textlink="">
          <xdr:nvSpPr>
            <xdr:cNvPr id="28676" name="Drop Down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190500</xdr:rowOff>
        </xdr:from>
        <xdr:to>
          <xdr:col>14</xdr:col>
          <xdr:colOff>457200</xdr:colOff>
          <xdr:row>27</xdr:row>
          <xdr:rowOff>209550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28</xdr:row>
          <xdr:rowOff>180975</xdr:rowOff>
        </xdr:from>
        <xdr:to>
          <xdr:col>14</xdr:col>
          <xdr:colOff>438150</xdr:colOff>
          <xdr:row>29</xdr:row>
          <xdr:rowOff>200025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180975</xdr:rowOff>
        </xdr:from>
        <xdr:to>
          <xdr:col>14</xdr:col>
          <xdr:colOff>438150</xdr:colOff>
          <xdr:row>31</xdr:row>
          <xdr:rowOff>200025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180975</xdr:rowOff>
        </xdr:from>
        <xdr:to>
          <xdr:col>14</xdr:col>
          <xdr:colOff>419100</xdr:colOff>
          <xdr:row>33</xdr:row>
          <xdr:rowOff>200025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11</xdr:row>
          <xdr:rowOff>104775</xdr:rowOff>
        </xdr:from>
        <xdr:to>
          <xdr:col>2</xdr:col>
          <xdr:colOff>1790700</xdr:colOff>
          <xdr:row>11</xdr:row>
          <xdr:rowOff>485775</xdr:rowOff>
        </xdr:to>
        <xdr:sp macro="" textlink="">
          <xdr:nvSpPr>
            <xdr:cNvPr id="21505" name="Drop Down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9</xdr:row>
          <xdr:rowOff>285750</xdr:rowOff>
        </xdr:from>
        <xdr:to>
          <xdr:col>2</xdr:col>
          <xdr:colOff>1771650</xdr:colOff>
          <xdr:row>9</xdr:row>
          <xdr:rowOff>676275</xdr:rowOff>
        </xdr:to>
        <xdr:sp macro="" textlink="">
          <xdr:nvSpPr>
            <xdr:cNvPr id="21507" name="Drop Down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1552575</xdr:colOff>
      <xdr:row>0</xdr:row>
      <xdr:rowOff>66675</xdr:rowOff>
    </xdr:from>
    <xdr:to>
      <xdr:col>0</xdr:col>
      <xdr:colOff>3400425</xdr:colOff>
      <xdr:row>0</xdr:row>
      <xdr:rowOff>438150</xdr:rowOff>
    </xdr:to>
    <xdr:pic>
      <xdr:nvPicPr>
        <xdr:cNvPr id="22009" name="Picture 4">
          <a:extLst>
            <a:ext uri="{FF2B5EF4-FFF2-40B4-BE49-F238E27FC236}">
              <a16:creationId xmlns:a16="http://schemas.microsoft.com/office/drawing/2014/main" id="{00000000-0008-0000-0200-0000F95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66675"/>
          <a:ext cx="1847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47625</xdr:rowOff>
    </xdr:from>
    <xdr:to>
      <xdr:col>0</xdr:col>
      <xdr:colOff>1524000</xdr:colOff>
      <xdr:row>2</xdr:row>
      <xdr:rowOff>219075</xdr:rowOff>
    </xdr:to>
    <xdr:pic>
      <xdr:nvPicPr>
        <xdr:cNvPr id="22010" name="Picture 3">
          <a:extLst>
            <a:ext uri="{FF2B5EF4-FFF2-40B4-BE49-F238E27FC236}">
              <a16:creationId xmlns:a16="http://schemas.microsoft.com/office/drawing/2014/main" id="{00000000-0008-0000-0200-0000FA55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7625"/>
          <a:ext cx="14859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7</xdr:row>
          <xdr:rowOff>295275</xdr:rowOff>
        </xdr:from>
        <xdr:to>
          <xdr:col>3</xdr:col>
          <xdr:colOff>19050</xdr:colOff>
          <xdr:row>7</xdr:row>
          <xdr:rowOff>685800</xdr:rowOff>
        </xdr:to>
        <xdr:sp macro="" textlink="">
          <xdr:nvSpPr>
            <xdr:cNvPr id="26625" name="Drop Down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8</xdr:row>
          <xdr:rowOff>171450</xdr:rowOff>
        </xdr:from>
        <xdr:to>
          <xdr:col>3</xdr:col>
          <xdr:colOff>0</xdr:colOff>
          <xdr:row>8</xdr:row>
          <xdr:rowOff>552450</xdr:rowOff>
        </xdr:to>
        <xdr:sp macro="" textlink="">
          <xdr:nvSpPr>
            <xdr:cNvPr id="26628" name="Drop Down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20Projects%20and%20Results\02.%20Action%20Jean%20Monnet\RAPPORT%20D'ACTIVITE\p&#233;riode%20acad&#233;mique%202021-2022\TEMPLATES%20RF%202022\TEMPLATE_PROJECT_2019&amp;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20Finance%20and%20Contracts\Action%20AJM\2018%20AJM\8.%20Final%20reports%20-%20financial%20assessments\2018-1435%20600225%20MO%20KAZ%20J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Check List"/>
      <sheetName val="OPERATIONAL ANALYSIS"/>
      <sheetName val="1.Approved Budget (=Signed)"/>
      <sheetName val="2. Submitted Fin Rep by Benef "/>
      <sheetName val="3.Rap Fin Benef ACCEPTE"/>
      <sheetName val="duration"/>
      <sheetName val="4. CONTROLE"/>
      <sheetName val="5.Output Annex to the letter-EN"/>
      <sheetName val="Ceilings"/>
    </sheetNames>
    <sheetDataSet>
      <sheetData sheetId="0"/>
      <sheetData sheetId="1"/>
      <sheetData sheetId="2"/>
      <sheetData sheetId="3"/>
      <sheetData sheetId="4"/>
      <sheetData sheetId="5"/>
      <sheetData sheetId="6"/>
      <sheetData sheetId="7"/>
      <sheetData sheetId="8">
        <row r="2">
          <cell r="A2" t="str">
            <v>Belgium</v>
          </cell>
        </row>
        <row r="3">
          <cell r="A3" t="str">
            <v>Bulgaria</v>
          </cell>
        </row>
        <row r="4">
          <cell r="A4" t="str">
            <v>Czech Republic</v>
          </cell>
        </row>
        <row r="5">
          <cell r="A5" t="str">
            <v>Denmark</v>
          </cell>
        </row>
        <row r="6">
          <cell r="A6" t="str">
            <v>Germany</v>
          </cell>
        </row>
        <row r="7">
          <cell r="A7" t="str">
            <v>Estonia</v>
          </cell>
        </row>
        <row r="8">
          <cell r="A8" t="str">
            <v>Ireland</v>
          </cell>
        </row>
        <row r="9">
          <cell r="A9" t="str">
            <v>Greece</v>
          </cell>
        </row>
        <row r="10">
          <cell r="A10" t="str">
            <v>Spain</v>
          </cell>
        </row>
        <row r="11">
          <cell r="A11" t="str">
            <v>France</v>
          </cell>
        </row>
        <row r="12">
          <cell r="A12" t="str">
            <v>Croatia</v>
          </cell>
        </row>
        <row r="13">
          <cell r="A13" t="str">
            <v>Italy</v>
          </cell>
        </row>
        <row r="14">
          <cell r="A14" t="str">
            <v>Cyprus</v>
          </cell>
        </row>
        <row r="15">
          <cell r="A15" t="str">
            <v>Latvia</v>
          </cell>
        </row>
        <row r="16">
          <cell r="A16" t="str">
            <v>Lithuania</v>
          </cell>
        </row>
        <row r="17">
          <cell r="A17" t="str">
            <v>Luxembourg</v>
          </cell>
        </row>
        <row r="18">
          <cell r="A18" t="str">
            <v>Hungary</v>
          </cell>
        </row>
        <row r="19">
          <cell r="A19" t="str">
            <v>Malta</v>
          </cell>
        </row>
        <row r="20">
          <cell r="A20" t="str">
            <v>Netherlands</v>
          </cell>
        </row>
        <row r="21">
          <cell r="A21" t="str">
            <v>Austria</v>
          </cell>
        </row>
        <row r="22">
          <cell r="A22" t="str">
            <v>Poland</v>
          </cell>
        </row>
        <row r="23">
          <cell r="A23" t="str">
            <v>Portugal</v>
          </cell>
        </row>
        <row r="24">
          <cell r="A24" t="str">
            <v>Romania</v>
          </cell>
        </row>
        <row r="25">
          <cell r="A25" t="str">
            <v>Slovenia</v>
          </cell>
        </row>
        <row r="26">
          <cell r="A26" t="str">
            <v>Slovakia</v>
          </cell>
        </row>
        <row r="27">
          <cell r="A27" t="str">
            <v>Finland</v>
          </cell>
        </row>
        <row r="28">
          <cell r="A28" t="str">
            <v>Sweden</v>
          </cell>
        </row>
        <row r="29">
          <cell r="A29" t="str">
            <v>United Kingdom</v>
          </cell>
        </row>
        <row r="30">
          <cell r="A30" t="str">
            <v>former Yugoslav Republic of Macedonia</v>
          </cell>
        </row>
        <row r="31">
          <cell r="A31" t="str">
            <v>Iceland</v>
          </cell>
        </row>
        <row r="32">
          <cell r="A32" t="str">
            <v>Liechtenstein</v>
          </cell>
        </row>
        <row r="33">
          <cell r="A33" t="str">
            <v>Norway</v>
          </cell>
        </row>
        <row r="34">
          <cell r="A34" t="str">
            <v>Turkey</v>
          </cell>
        </row>
        <row r="35">
          <cell r="A35" t="str">
            <v>Afghanistan</v>
          </cell>
        </row>
        <row r="36">
          <cell r="A36" t="str">
            <v>Albania</v>
          </cell>
        </row>
        <row r="37">
          <cell r="A37" t="str">
            <v>Algeria</v>
          </cell>
        </row>
        <row r="38">
          <cell r="A38" t="str">
            <v>Andorra</v>
          </cell>
        </row>
        <row r="39">
          <cell r="A39" t="str">
            <v>Angola</v>
          </cell>
        </row>
        <row r="40">
          <cell r="A40" t="str">
            <v>Antigua and Barbuda</v>
          </cell>
        </row>
        <row r="41">
          <cell r="A41" t="str">
            <v>Argentina</v>
          </cell>
        </row>
        <row r="42">
          <cell r="A42" t="str">
            <v>Armenia</v>
          </cell>
        </row>
        <row r="43">
          <cell r="A43" t="str">
            <v>Australia</v>
          </cell>
        </row>
        <row r="44">
          <cell r="A44" t="str">
            <v>Azerbaijan</v>
          </cell>
        </row>
        <row r="45">
          <cell r="A45" t="str">
            <v>Bahamas</v>
          </cell>
        </row>
        <row r="46">
          <cell r="A46" t="str">
            <v>Bahrain</v>
          </cell>
        </row>
        <row r="47">
          <cell r="A47" t="str">
            <v>Bangladesh</v>
          </cell>
        </row>
        <row r="48">
          <cell r="A48" t="str">
            <v>Barbados</v>
          </cell>
        </row>
        <row r="49">
          <cell r="A49" t="str">
            <v>Belarus</v>
          </cell>
        </row>
        <row r="50">
          <cell r="A50" t="str">
            <v>Belize</v>
          </cell>
        </row>
        <row r="51">
          <cell r="A51" t="str">
            <v>Benin</v>
          </cell>
        </row>
        <row r="52">
          <cell r="A52" t="str">
            <v>Bhutan</v>
          </cell>
        </row>
        <row r="53">
          <cell r="A53" t="str">
            <v>Bolivia</v>
          </cell>
        </row>
        <row r="54">
          <cell r="A54" t="str">
            <v>Bosnia and Herzegovina</v>
          </cell>
        </row>
        <row r="55">
          <cell r="A55" t="str">
            <v>Botswana</v>
          </cell>
        </row>
        <row r="56">
          <cell r="A56" t="str">
            <v>Brazil</v>
          </cell>
        </row>
        <row r="57">
          <cell r="A57" t="str">
            <v>Brunei</v>
          </cell>
        </row>
        <row r="58">
          <cell r="A58" t="str">
            <v>Burkina Faso</v>
          </cell>
        </row>
        <row r="59">
          <cell r="A59" t="str">
            <v>Burundi</v>
          </cell>
        </row>
        <row r="60">
          <cell r="A60" t="str">
            <v>Cambodia</v>
          </cell>
        </row>
        <row r="61">
          <cell r="A61" t="str">
            <v>Cameroon</v>
          </cell>
        </row>
        <row r="62">
          <cell r="A62" t="str">
            <v>Canada</v>
          </cell>
        </row>
        <row r="63">
          <cell r="A63" t="str">
            <v>Cape Verde</v>
          </cell>
        </row>
        <row r="64">
          <cell r="A64" t="str">
            <v>Central African Republic</v>
          </cell>
        </row>
        <row r="65">
          <cell r="A65" t="str">
            <v>Chad</v>
          </cell>
        </row>
        <row r="66">
          <cell r="A66" t="str">
            <v>Chile</v>
          </cell>
        </row>
        <row r="67">
          <cell r="A67" t="str">
            <v>China</v>
          </cell>
        </row>
        <row r="68">
          <cell r="A68" t="str">
            <v>Colombia</v>
          </cell>
        </row>
        <row r="69">
          <cell r="A69" t="str">
            <v>Comoros</v>
          </cell>
        </row>
        <row r="70">
          <cell r="A70" t="str">
            <v>Congo</v>
          </cell>
        </row>
        <row r="71">
          <cell r="A71" t="str">
            <v>Congo (Democratic Republic of the)</v>
          </cell>
        </row>
        <row r="72">
          <cell r="A72" t="str">
            <v>Cook Islands</v>
          </cell>
        </row>
        <row r="73">
          <cell r="A73" t="str">
            <v>Costa Rica</v>
          </cell>
        </row>
        <row r="74">
          <cell r="A74" t="str">
            <v>Cuba</v>
          </cell>
        </row>
        <row r="75">
          <cell r="A75" t="str">
            <v>Djibouti</v>
          </cell>
        </row>
        <row r="76">
          <cell r="A76" t="str">
            <v>Dominica</v>
          </cell>
        </row>
        <row r="77">
          <cell r="A77" t="str">
            <v>Dominican Republic</v>
          </cell>
        </row>
        <row r="78">
          <cell r="A78" t="str">
            <v>Ecuador</v>
          </cell>
        </row>
        <row r="79">
          <cell r="A79" t="str">
            <v>Egypt</v>
          </cell>
        </row>
        <row r="80">
          <cell r="A80" t="str">
            <v>El Salvador</v>
          </cell>
        </row>
        <row r="81">
          <cell r="A81" t="str">
            <v>Equatorial Guinea</v>
          </cell>
        </row>
        <row r="82">
          <cell r="A82" t="str">
            <v>Eritrea</v>
          </cell>
        </row>
        <row r="83">
          <cell r="A83" t="str">
            <v>Ethiopia</v>
          </cell>
        </row>
        <row r="84">
          <cell r="A84" t="str">
            <v>Fiji</v>
          </cell>
        </row>
        <row r="85">
          <cell r="A85" t="str">
            <v>Gabon</v>
          </cell>
        </row>
        <row r="86">
          <cell r="A86" t="str">
            <v>Gambia</v>
          </cell>
        </row>
        <row r="87">
          <cell r="A87" t="str">
            <v>Georgia</v>
          </cell>
        </row>
        <row r="88">
          <cell r="A88" t="str">
            <v>Ghana</v>
          </cell>
        </row>
        <row r="89">
          <cell r="A89" t="str">
            <v>Grenada</v>
          </cell>
        </row>
        <row r="90">
          <cell r="A90" t="str">
            <v>Guatemala</v>
          </cell>
        </row>
        <row r="91">
          <cell r="A91" t="str">
            <v>Guinea</v>
          </cell>
        </row>
        <row r="92">
          <cell r="A92" t="str">
            <v>Guinea-Bissau</v>
          </cell>
        </row>
        <row r="93">
          <cell r="A93" t="str">
            <v>Guyana</v>
          </cell>
        </row>
        <row r="94">
          <cell r="A94" t="str">
            <v>Haiti</v>
          </cell>
        </row>
        <row r="95">
          <cell r="A95" t="str">
            <v>Honduras</v>
          </cell>
        </row>
        <row r="96">
          <cell r="A96" t="str">
            <v>Hong Kong</v>
          </cell>
        </row>
        <row r="97">
          <cell r="A97" t="str">
            <v>India</v>
          </cell>
        </row>
        <row r="98">
          <cell r="A98" t="str">
            <v>Indonesia</v>
          </cell>
        </row>
        <row r="99">
          <cell r="A99" t="str">
            <v>Iran</v>
          </cell>
        </row>
        <row r="100">
          <cell r="A100" t="str">
            <v>Iraq</v>
          </cell>
        </row>
        <row r="101">
          <cell r="A101" t="str">
            <v>Israel</v>
          </cell>
        </row>
        <row r="102">
          <cell r="A102" t="str">
            <v>Republic of Côte d'Ivoire</v>
          </cell>
        </row>
        <row r="103">
          <cell r="A103" t="str">
            <v>Jamaica</v>
          </cell>
        </row>
        <row r="104">
          <cell r="A104" t="str">
            <v>Japan</v>
          </cell>
        </row>
        <row r="105">
          <cell r="A105" t="str">
            <v>Jordan</v>
          </cell>
        </row>
        <row r="106">
          <cell r="A106" t="str">
            <v>Kazakhstan</v>
          </cell>
        </row>
        <row r="107">
          <cell r="A107" t="str">
            <v>Kenya</v>
          </cell>
        </row>
        <row r="108">
          <cell r="A108" t="str">
            <v>Kiribati</v>
          </cell>
        </row>
        <row r="109">
          <cell r="A109" t="str">
            <v>Korea, DPR</v>
          </cell>
        </row>
        <row r="110">
          <cell r="A110" t="str">
            <v>Korea, Republic of</v>
          </cell>
        </row>
        <row r="111">
          <cell r="A111" t="str">
            <v>Kosovo, under UNSC 1244/1999</v>
          </cell>
        </row>
        <row r="112">
          <cell r="A112" t="str">
            <v>Kuwait</v>
          </cell>
        </row>
        <row r="113">
          <cell r="A113" t="str">
            <v>Kyrgyzstan</v>
          </cell>
        </row>
        <row r="114">
          <cell r="A114" t="str">
            <v>Laos</v>
          </cell>
        </row>
        <row r="115">
          <cell r="A115" t="str">
            <v>Lebanon</v>
          </cell>
        </row>
        <row r="116">
          <cell r="A116" t="str">
            <v>Lesotho</v>
          </cell>
        </row>
        <row r="117">
          <cell r="A117" t="str">
            <v>Liberia</v>
          </cell>
        </row>
        <row r="118">
          <cell r="A118" t="str">
            <v>Libya</v>
          </cell>
        </row>
        <row r="119">
          <cell r="A119" t="str">
            <v>Macao</v>
          </cell>
        </row>
        <row r="120">
          <cell r="A120" t="str">
            <v>Madagascar</v>
          </cell>
        </row>
        <row r="121">
          <cell r="A121" t="str">
            <v>Malawi</v>
          </cell>
        </row>
        <row r="122">
          <cell r="A122" t="str">
            <v>Malaysia</v>
          </cell>
        </row>
        <row r="123">
          <cell r="A123" t="str">
            <v>Maldives</v>
          </cell>
        </row>
        <row r="124">
          <cell r="A124" t="str">
            <v>Mali</v>
          </cell>
        </row>
        <row r="125">
          <cell r="A125" t="str">
            <v>Marshall Islands</v>
          </cell>
        </row>
        <row r="126">
          <cell r="A126" t="str">
            <v>Mauritania</v>
          </cell>
        </row>
        <row r="127">
          <cell r="A127" t="str">
            <v>Mauritius</v>
          </cell>
        </row>
        <row r="128">
          <cell r="A128" t="str">
            <v>Mexico</v>
          </cell>
        </row>
        <row r="129">
          <cell r="A129" t="str">
            <v>Micronesia</v>
          </cell>
        </row>
        <row r="130">
          <cell r="A130" t="str">
            <v>Moldova</v>
          </cell>
        </row>
        <row r="131">
          <cell r="A131" t="str">
            <v>Monaco</v>
          </cell>
        </row>
        <row r="132">
          <cell r="A132" t="str">
            <v>Mongolia</v>
          </cell>
        </row>
        <row r="133">
          <cell r="A133" t="str">
            <v>Montenegro</v>
          </cell>
        </row>
        <row r="134">
          <cell r="A134" t="str">
            <v>Morocco</v>
          </cell>
        </row>
        <row r="135">
          <cell r="A135" t="str">
            <v>Mozambique</v>
          </cell>
        </row>
        <row r="136">
          <cell r="A136" t="str">
            <v>Myanmar</v>
          </cell>
        </row>
        <row r="137">
          <cell r="A137" t="str">
            <v>Namibia</v>
          </cell>
        </row>
        <row r="138">
          <cell r="A138" t="str">
            <v>Nauru</v>
          </cell>
        </row>
        <row r="139">
          <cell r="A139" t="str">
            <v>Nepal</v>
          </cell>
        </row>
        <row r="140">
          <cell r="A140" t="str">
            <v>New-Zealand</v>
          </cell>
        </row>
        <row r="141">
          <cell r="A141" t="str">
            <v>Nicaragua</v>
          </cell>
        </row>
        <row r="142">
          <cell r="A142" t="str">
            <v>Niger</v>
          </cell>
        </row>
        <row r="143">
          <cell r="A143" t="str">
            <v>Nigeria</v>
          </cell>
        </row>
        <row r="144">
          <cell r="A144" t="str">
            <v>Niue</v>
          </cell>
        </row>
        <row r="145">
          <cell r="A145" t="str">
            <v>Oman</v>
          </cell>
        </row>
        <row r="146">
          <cell r="A146" t="str">
            <v>Pakistan</v>
          </cell>
        </row>
        <row r="147">
          <cell r="A147" t="str">
            <v>Palau</v>
          </cell>
        </row>
        <row r="148">
          <cell r="A148" t="str">
            <v>Palestine</v>
          </cell>
        </row>
        <row r="149">
          <cell r="A149" t="str">
            <v>Panama</v>
          </cell>
        </row>
        <row r="150">
          <cell r="A150" t="str">
            <v>Papua New Guinea</v>
          </cell>
        </row>
        <row r="151">
          <cell r="A151" t="str">
            <v>Paraguay</v>
          </cell>
        </row>
        <row r="152">
          <cell r="A152" t="str">
            <v>Peru</v>
          </cell>
        </row>
        <row r="153">
          <cell r="A153" t="str">
            <v>Philippines</v>
          </cell>
        </row>
        <row r="154">
          <cell r="A154" t="str">
            <v>Qatar</v>
          </cell>
        </row>
        <row r="155">
          <cell r="A155" t="str">
            <v>Rwanda</v>
          </cell>
        </row>
        <row r="156">
          <cell r="A156" t="str">
            <v>Saint Kitts and Nevis</v>
          </cell>
        </row>
        <row r="157">
          <cell r="A157" t="str">
            <v>Saint-Lucia</v>
          </cell>
        </row>
        <row r="158">
          <cell r="A158" t="str">
            <v>Saint-Vincent and the Grenadines</v>
          </cell>
        </row>
        <row r="159">
          <cell r="A159" t="str">
            <v>Samoa</v>
          </cell>
        </row>
        <row r="160">
          <cell r="A160" t="str">
            <v>San Marino</v>
          </cell>
        </row>
        <row r="161">
          <cell r="A161" t="str">
            <v>Sao Tome and Principe</v>
          </cell>
        </row>
        <row r="162">
          <cell r="A162" t="str">
            <v>Saudi Arabia</v>
          </cell>
        </row>
        <row r="163">
          <cell r="A163" t="str">
            <v>Senegal</v>
          </cell>
        </row>
        <row r="164">
          <cell r="A164" t="str">
            <v>Serbia</v>
          </cell>
        </row>
        <row r="165">
          <cell r="A165" t="str">
            <v>Seychelles</v>
          </cell>
        </row>
        <row r="166">
          <cell r="A166" t="str">
            <v>Sierra Leone</v>
          </cell>
        </row>
        <row r="167">
          <cell r="A167" t="str">
            <v>Singapore</v>
          </cell>
        </row>
        <row r="168">
          <cell r="A168" t="str">
            <v>Solomon Islands</v>
          </cell>
        </row>
        <row r="169">
          <cell r="A169" t="str">
            <v>Somalia</v>
          </cell>
        </row>
        <row r="170">
          <cell r="A170" t="str">
            <v>South Africa</v>
          </cell>
        </row>
        <row r="171">
          <cell r="A171" t="str">
            <v>Sri Lanka</v>
          </cell>
        </row>
        <row r="172">
          <cell r="A172" t="str">
            <v>Sudan</v>
          </cell>
        </row>
        <row r="173">
          <cell r="A173" t="str">
            <v>Suriname</v>
          </cell>
        </row>
        <row r="174">
          <cell r="A174" t="str">
            <v>Swaziland</v>
          </cell>
        </row>
        <row r="175">
          <cell r="A175" t="str">
            <v>Switzerland</v>
          </cell>
        </row>
        <row r="176">
          <cell r="A176" t="str">
            <v>Syria</v>
          </cell>
        </row>
        <row r="177">
          <cell r="A177" t="str">
            <v>Tajikistan</v>
          </cell>
        </row>
        <row r="178">
          <cell r="A178" t="str">
            <v>Taiwan</v>
          </cell>
        </row>
        <row r="179">
          <cell r="A179" t="str">
            <v>Tanzania</v>
          </cell>
        </row>
        <row r="180">
          <cell r="A180" t="str">
            <v>Territory of Russia as recognised by international law</v>
          </cell>
        </row>
        <row r="181">
          <cell r="A181" t="str">
            <v>Territory of Ukraine as recognised by international law</v>
          </cell>
        </row>
        <row r="182">
          <cell r="A182" t="str">
            <v>Thailand</v>
          </cell>
        </row>
        <row r="183">
          <cell r="A183" t="str">
            <v>Timor Leste - Democratic Republic of</v>
          </cell>
        </row>
        <row r="184">
          <cell r="A184" t="str">
            <v>Togo</v>
          </cell>
        </row>
        <row r="185">
          <cell r="A185" t="str">
            <v>Tonga</v>
          </cell>
        </row>
        <row r="186">
          <cell r="A186" t="str">
            <v>Trinidad and Tobago</v>
          </cell>
        </row>
        <row r="187">
          <cell r="A187" t="str">
            <v>Tunisia</v>
          </cell>
        </row>
        <row r="188">
          <cell r="A188" t="str">
            <v>Turkmenistan</v>
          </cell>
        </row>
        <row r="189">
          <cell r="A189" t="str">
            <v>Tuvalu</v>
          </cell>
        </row>
        <row r="190">
          <cell r="A190" t="str">
            <v>Uganda</v>
          </cell>
        </row>
        <row r="191">
          <cell r="A191" t="str">
            <v>United Arab Emirates</v>
          </cell>
        </row>
        <row r="192">
          <cell r="A192" t="str">
            <v>United States of America</v>
          </cell>
        </row>
        <row r="193">
          <cell r="A193" t="str">
            <v>Uruguay</v>
          </cell>
        </row>
        <row r="194">
          <cell r="A194" t="str">
            <v>Uzbekistan</v>
          </cell>
        </row>
        <row r="195">
          <cell r="A195" t="str">
            <v>Vanuatu</v>
          </cell>
        </row>
        <row r="196">
          <cell r="A196" t="str">
            <v>Vatican City State</v>
          </cell>
        </row>
        <row r="197">
          <cell r="A197" t="str">
            <v>Venezuela</v>
          </cell>
        </row>
        <row r="198">
          <cell r="A198" t="str">
            <v>Vietnam</v>
          </cell>
        </row>
        <row r="199">
          <cell r="A199" t="str">
            <v>Yemen</v>
          </cell>
        </row>
        <row r="200">
          <cell r="A200" t="str">
            <v>Zambia</v>
          </cell>
        </row>
        <row r="201">
          <cell r="A201" t="str">
            <v>Zimbabwe</v>
          </cell>
        </row>
        <row r="202">
          <cell r="A202"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irs_CH-Modules_MO"/>
      <sheetName val="Output-Annex to the letter- EN"/>
      <sheetName val="Output-Annex to the letter-FR"/>
      <sheetName val="UniqueScales"/>
      <sheetName val="Translation"/>
    </sheetNames>
    <sheetDataSet>
      <sheetData sheetId="0" refreshError="1"/>
      <sheetData sheetId="1" refreshError="1"/>
      <sheetData sheetId="2" refreshError="1"/>
      <sheetData sheetId="3" refreshError="1"/>
      <sheetData sheetId="4" refreshError="1">
        <row r="1">
          <cell r="C1" t="str">
            <v>English</v>
          </cell>
        </row>
        <row r="6">
          <cell r="C6" t="str">
            <v>English</v>
          </cell>
          <cell r="D6" t="str">
            <v>Français</v>
          </cell>
          <cell r="E6" t="str">
            <v>Deutsch</v>
          </cell>
        </row>
        <row r="7">
          <cell r="C7" t="str">
            <v xml:space="preserve">EUROPEAN COMMISSION </v>
          </cell>
          <cell r="D7" t="str">
            <v>COMMISSION EUROPEENNE</v>
          </cell>
          <cell r="E7" t="str">
            <v>EUROPÄISCHE KOMMISSION</v>
          </cell>
        </row>
        <row r="8">
          <cell r="C8" t="str">
            <v>EDUCATION AND CULTURE</v>
          </cell>
          <cell r="D8" t="str">
            <v>EDUCATION ET CULTURE</v>
          </cell>
          <cell r="E8" t="str">
            <v>BILDUNG UND KULTUR</v>
          </cell>
        </row>
        <row r="9">
          <cell r="C9" t="str">
            <v>Erasmus+ programme</v>
          </cell>
          <cell r="D9" t="str">
            <v>Programme Erasmus+</v>
          </cell>
          <cell r="E9" t="str">
            <v>Programm Erasmus+</v>
          </cell>
        </row>
        <row r="10">
          <cell r="C10" t="str">
            <v>Jean Monnet Programme</v>
          </cell>
          <cell r="D10" t="str">
            <v xml:space="preserve">Programme Jean Monnet </v>
          </cell>
          <cell r="E10" t="str">
            <v>Jean Monnet Programm</v>
          </cell>
        </row>
        <row r="11">
          <cell r="C11" t="str">
            <v>STATEMENT OF ACCOUNTS - COST CLAIM (FINAL REPORT)</v>
          </cell>
          <cell r="D11" t="str">
            <v>RELEVÉ DES COMPTES- (RAPPORT FINAL)</v>
          </cell>
          <cell r="E11" t="str">
            <v>RECHENSCHAFTSBERICHT- KOSTENFORDERUNG (ABSCHLUSSBERICHT)</v>
          </cell>
        </row>
        <row r="12">
          <cell r="C12"/>
          <cell r="D12"/>
          <cell r="E12"/>
        </row>
        <row r="13">
          <cell r="C13" t="str">
            <v>Jean Monnet Chairs   ♦   European Modules</v>
          </cell>
          <cell r="D13" t="str">
            <v>Chaires Jean Monnet   ♦   Modules européens</v>
          </cell>
          <cell r="E13" t="str">
            <v>Jean Monnet Lehrstuhl   ♦   Europäisches Lehrmodul</v>
          </cell>
        </row>
        <row r="14">
          <cell r="C14" t="str">
            <v>Version 2020</v>
          </cell>
          <cell r="D14" t="str">
            <v>Version 2020</v>
          </cell>
          <cell r="E14" t="str">
            <v>Fassung 2020</v>
          </cell>
        </row>
        <row r="15">
          <cell r="C15" t="str">
            <v>NB: Please consult the Call for Proposals 2013 and the LLP Guide 2013 Part I before completing the Application form</v>
          </cell>
          <cell r="D15" t="str">
            <v>NB : Veuillez consulter l'Appel à propositions 2013 et le Guide LLP 2013, partie I, avant de remplir le formulaire de candidature</v>
          </cell>
          <cell r="E15" t="str">
            <v>NB: Konsultieren Sie bitte die Aufforderung zur Einreichung von Vorschlägen 2013 und den LLP Leitfaden für Antragsteller 2013, Teil I,  bevor Sie das Bewerbungsformular ausfüllen.</v>
          </cell>
        </row>
        <row r="16">
          <cell r="C16" t="str">
            <v>ESTIMATED costs for Information and Research Activities or Schools</v>
          </cell>
          <cell r="D16" t="str">
            <v>Coûts PREVISIONNELS pour les activités d'information et de recherche ou des écoles</v>
          </cell>
          <cell r="E16" t="str">
            <v>GESCHÄTZTE Kosten für Informations- und Forschungsaktivitäten oder Schulen</v>
          </cell>
        </row>
        <row r="17">
          <cell r="C17" t="str">
            <v>All figures in EURO</v>
          </cell>
          <cell r="D17" t="str">
            <v>Montants en EURO</v>
          </cell>
          <cell r="E17" t="str">
            <v>Alle Angaben in EURO</v>
          </cell>
        </row>
        <row r="18">
          <cell r="C18" t="str">
            <v>Please select your language from the drop-down menu:</v>
          </cell>
          <cell r="D18" t="str">
            <v>Veuillez selectionner la langue dans le menu déroulant</v>
          </cell>
          <cell r="E18" t="str">
            <v>Bitte wählen Sie Ihre Sprache aus dem Drop-Down Menü.</v>
          </cell>
        </row>
        <row r="19">
          <cell r="C19" t="str">
            <v>Language</v>
          </cell>
          <cell r="D19" t="str">
            <v>Langue</v>
          </cell>
          <cell r="E19" t="str">
            <v xml:space="preserve">Sprache </v>
          </cell>
        </row>
        <row r="20">
          <cell r="C20" t="str">
            <v>EU grant for:</v>
          </cell>
          <cell r="D20" t="str">
            <v>La subvention de l'UE pour:</v>
          </cell>
          <cell r="E20" t="str">
            <v>EU Zuschuss für :</v>
          </cell>
        </row>
        <row r="21">
          <cell r="C21" t="str">
            <v>is maximum :</v>
          </cell>
          <cell r="D21" t="str">
            <v>est de:</v>
          </cell>
          <cell r="E21" t="str">
            <v>ist maximal:</v>
          </cell>
        </row>
        <row r="22">
          <cell r="C22" t="str">
            <v>Select  your country</v>
          </cell>
          <cell r="D22" t="str">
            <v>Veuillez selectionner  votre pays</v>
          </cell>
          <cell r="E22" t="str">
            <v>Wählen sie bitte ihr Land</v>
          </cell>
        </row>
        <row r="23">
          <cell r="C23" t="str">
            <v>Costs of</v>
          </cell>
          <cell r="D23" t="str">
            <v>Coûts</v>
          </cell>
          <cell r="E23" t="str">
            <v>Kosten</v>
          </cell>
        </row>
        <row r="24">
          <cell r="C24" t="str">
            <v xml:space="preserve"> the Teaching costs scale is</v>
          </cell>
          <cell r="D24" t="str">
            <v xml:space="preserve"> le barème de coûts d'enseignements est de:</v>
          </cell>
          <cell r="E24" t="str">
            <v>die Unterrichtskostenskala ist</v>
          </cell>
        </row>
        <row r="25">
          <cell r="C25" t="str">
            <v>Accomodation and subsistence per non-local contributor per day</v>
          </cell>
          <cell r="D25" t="str">
            <v>Coûts de logement et de séjour par intervenant non local par jour</v>
          </cell>
          <cell r="E25" t="str">
            <v>Kosten für Aufenthalt und Unterkunft pro nicht ortsansässigem Referenten pro Tag</v>
          </cell>
        </row>
        <row r="26">
          <cell r="C26" t="str">
            <v>please complete the yellow cells</v>
          </cell>
          <cell r="D26" t="str">
            <v>veuillez remplir les cellules jaunes</v>
          </cell>
          <cell r="E26" t="str">
            <v>füllen Sie bitte die gelben Zellen aus</v>
          </cell>
        </row>
        <row r="27">
          <cell r="C27" t="str">
            <v>Please write down the Name of Professor N° 1</v>
          </cell>
          <cell r="D27" t="str">
            <v>Veuillez indiquer le Nom  du Professor N° 1</v>
          </cell>
          <cell r="E27" t="str">
            <v>Bitte geben Sie den Namen von Professor N° 1 an</v>
          </cell>
        </row>
        <row r="28">
          <cell r="C28" t="str">
            <v>Approved Budget</v>
          </cell>
          <cell r="D28" t="str">
            <v>Budget contractuel</v>
          </cell>
          <cell r="E28" t="str">
            <v xml:space="preserve"> Genehmigtes Budget</v>
          </cell>
        </row>
        <row r="29">
          <cell r="C29" t="str">
            <v>Hours 1° Year</v>
          </cell>
          <cell r="D29" t="str">
            <v>Heures 1° Année</v>
          </cell>
          <cell r="E29" t="str">
            <v>Stunden Jahr 1</v>
          </cell>
        </row>
        <row r="30">
          <cell r="C30" t="str">
            <v>Hours 2° Year</v>
          </cell>
          <cell r="D30" t="str">
            <v>Heures 2° Année</v>
          </cell>
          <cell r="E30" t="str">
            <v>Stunden Jahr 2</v>
          </cell>
        </row>
        <row r="31">
          <cell r="C31" t="str">
            <v>Hours 3° Year</v>
          </cell>
          <cell r="D31" t="str">
            <v>Heures 3° Année</v>
          </cell>
          <cell r="E31" t="str">
            <v>Stunden Jahr 3</v>
          </cell>
        </row>
        <row r="32">
          <cell r="C32" t="str">
            <v>Total Hours</v>
          </cell>
          <cell r="D32" t="str">
            <v>Total des heures</v>
          </cell>
          <cell r="E32" t="str">
            <v>Gesamstunden für drei Jahre</v>
          </cell>
        </row>
        <row r="33">
          <cell r="C33" t="str">
            <v>Total teaching costs for Professor mentionned under Professor N° 1</v>
          </cell>
          <cell r="D33" t="str">
            <v>Total des coûts d'enseignement pour le Professeur mentionné en N° 1</v>
          </cell>
          <cell r="E33" t="str">
            <v>Unterrichtsgesamtkosten Professor N° 1</v>
          </cell>
        </row>
        <row r="34">
          <cell r="C34" t="str">
            <v>Please write down the Name of Professor N° 2</v>
          </cell>
          <cell r="D34" t="str">
            <v>Veuillez indiquer le Nom  du Professor N° 2</v>
          </cell>
          <cell r="E34" t="str">
            <v>Bitte geben Sie den Namen von Professor N°  2 an</v>
          </cell>
        </row>
        <row r="35">
          <cell r="C35" t="str">
            <v>Total teaching costs for Professor mentionned under Professor N° 2</v>
          </cell>
          <cell r="D35" t="str">
            <v>Total des coûts d'enseignement pour le Professeur mentionné en N° 2</v>
          </cell>
          <cell r="E35" t="str">
            <v>Unterrichtsgesamtkosten Professo N° 2</v>
          </cell>
        </row>
        <row r="36">
          <cell r="C36" t="str">
            <v>Please write down the Name of Professor N° 3</v>
          </cell>
          <cell r="D36" t="str">
            <v>Veuillez indiquer le Nom  du Professor N° 3</v>
          </cell>
          <cell r="E36" t="str">
            <v>Bitte geben Sie den Namen von Professor N° 3 an</v>
          </cell>
        </row>
        <row r="37">
          <cell r="C37" t="str">
            <v>Total teaching costs for Professor mentionned under Professor N° 3</v>
          </cell>
          <cell r="D37" t="str">
            <v>Total des coûts d'enseignement pour le Professeur mentionné en N° 3</v>
          </cell>
          <cell r="E37" t="str">
            <v>Unterrichtsgesamtkosten Professo N° 3</v>
          </cell>
        </row>
        <row r="38">
          <cell r="C38" t="str">
            <v>Please write down the Name of Professor N° 4</v>
          </cell>
          <cell r="D38" t="str">
            <v>Veuillez indiquer le Nom  du Professor N° 4</v>
          </cell>
          <cell r="E38" t="str">
            <v>Bitte geben Sie den Namen von Professor N° 4 an</v>
          </cell>
        </row>
        <row r="39">
          <cell r="C39" t="str">
            <v>Total teaching costs for Professor mentionned under Professor N° 4</v>
          </cell>
          <cell r="D39" t="str">
            <v>Total des coûts d'enseignement pour le Professeur mentionné en N° 4</v>
          </cell>
          <cell r="E39" t="str">
            <v>Unterrichtsgesamtkosten Professo N° 4</v>
          </cell>
        </row>
        <row r="40">
          <cell r="C40" t="str">
            <v>Please write down the Name of Professor N° 5</v>
          </cell>
          <cell r="D40" t="str">
            <v>Veuillez indiquer le Nom  du Professor N° 5</v>
          </cell>
          <cell r="E40" t="str">
            <v>Bitte geben Sie den Namen von Professor N° 5 an</v>
          </cell>
        </row>
        <row r="41">
          <cell r="C41" t="str">
            <v>Total teaching costs for Professor mentionned under Professor N° 5</v>
          </cell>
          <cell r="D41" t="str">
            <v>Total des coûts d'enseignement pour le Professeur mentionné en N° 5</v>
          </cell>
          <cell r="E41" t="str">
            <v>Unterrichtsgesamtkosten Professo N° 5</v>
          </cell>
        </row>
        <row r="42">
          <cell r="C42" t="str">
            <v>Please write down the Name of Professor N° 6</v>
          </cell>
          <cell r="D42" t="str">
            <v>Veuillez indiquer le Nom  du Professor N° 6</v>
          </cell>
          <cell r="E42" t="str">
            <v>Unterrichtsgesamtkosten Professo N° 6</v>
          </cell>
        </row>
        <row r="43">
          <cell r="C43" t="str">
            <v>Total teaching costs for Professor mentionned under Professor N° 6</v>
          </cell>
          <cell r="D43" t="str">
            <v>Total des coûts d'enseignement pour le Professeur mentionné en N° 6</v>
          </cell>
          <cell r="E43" t="str">
            <v>Bitte geben Sie den Namen von Professor N° 6 an</v>
          </cell>
        </row>
        <row r="44">
          <cell r="C44" t="str">
            <v>Please write down the Name of Professor N° 7</v>
          </cell>
          <cell r="D44" t="str">
            <v>Veuillez indiquer le Nom  du Professor N° 7</v>
          </cell>
          <cell r="E44" t="str">
            <v>Bitte geben Sie den Namen von Professor N° 7 an</v>
          </cell>
        </row>
        <row r="45">
          <cell r="C45" t="str">
            <v>Total teaching costs for Professor mentionned under Professor N° 7</v>
          </cell>
          <cell r="D45" t="str">
            <v>Total des coûts d'enseignement pour le Professeur mentionné en N° 7</v>
          </cell>
          <cell r="E45" t="str">
            <v>Unterrichtsgesamtkosten Professo N° 7</v>
          </cell>
        </row>
        <row r="46">
          <cell r="C46" t="str">
            <v>Please write down the Name of Professor N° 8</v>
          </cell>
          <cell r="D46" t="str">
            <v>Veuillez indiquer le Nom  du Professor N° 8</v>
          </cell>
          <cell r="E46" t="str">
            <v>Bitte geben Sie den Namen von Professor N° 8 an</v>
          </cell>
        </row>
        <row r="47">
          <cell r="C47" t="str">
            <v>Total teaching costs for Professor mentionned under Professor N° 8</v>
          </cell>
          <cell r="D47" t="str">
            <v>Total des coûts d'enseignement pour le Professeur mentionné en N° 8</v>
          </cell>
          <cell r="E47" t="str">
            <v>Unterrichtsgesamtkosten Professo N° 8</v>
          </cell>
        </row>
        <row r="48">
          <cell r="C48" t="str">
            <v>Please write down the Name of Professor N° 9</v>
          </cell>
          <cell r="D48" t="str">
            <v>Veuillez indiquer le Nom  du Professor N°9</v>
          </cell>
          <cell r="E48" t="str">
            <v>Bitte geben Sie den Namen von Professor N° 9 an</v>
          </cell>
        </row>
        <row r="49">
          <cell r="C49" t="str">
            <v>Total teaching costs for Professor mentionned under Professor N° 9</v>
          </cell>
          <cell r="D49" t="str">
            <v>Total des coûts d'enseignement pour le Professeur mentionné en N° 9</v>
          </cell>
          <cell r="E49" t="str">
            <v>Unterrichtsgesamtkosten Professo N° 9</v>
          </cell>
        </row>
        <row r="50">
          <cell r="C50" t="str">
            <v>Please write down the Name of Professor N° 10</v>
          </cell>
          <cell r="D50" t="str">
            <v>Veuillez indiquer le Nom  du Professor N° 10</v>
          </cell>
          <cell r="E50" t="str">
            <v>Bitte geben Sie den Namen von Professor N° 10 an</v>
          </cell>
        </row>
        <row r="51">
          <cell r="C51" t="str">
            <v>Total teaching costs for Professor mentionned under Professor N° 10</v>
          </cell>
          <cell r="D51" t="str">
            <v>Total des coûts d'enseignement pour le Professeur mentionné en N° 10</v>
          </cell>
          <cell r="E51" t="str">
            <v>Unterrichtsgesamtkosten Professor N° 10</v>
          </cell>
        </row>
        <row r="52">
          <cell r="C52" t="str">
            <v>SUM OF ACTUAL COSTS CALCULATED USING THE FLAT RATE SYSTEM FOR ALL TEACHING COSTS</v>
          </cell>
          <cell r="D52" t="str">
            <v>SOMME DES COÛTS RÉELS CALCULÉE SUR LA BASE DU SYSTÈME FORFAITAIRE POUR TOUS LES  COÛTS D'ENSEIGNEMENTS</v>
          </cell>
          <cell r="E52" t="str">
            <v>GESAMTKOSTENSUMMEN, DIE SICH AUF DER GRUNDLAGE DER PAUSCHALKOSTENABRECHNUNG, FÜR ALLE  UNTERRICHTSGESAMKOSTEN</v>
          </cell>
        </row>
        <row r="53">
          <cell r="C53" t="str">
            <v>Amounts Actual Data</v>
          </cell>
          <cell r="D53" t="str">
            <v>Montants données réelles</v>
          </cell>
          <cell r="E53" t="str">
            <v>Beträge</v>
          </cell>
        </row>
        <row r="54">
          <cell r="C54" t="str">
            <v>Total of all teaching costs</v>
          </cell>
          <cell r="D54" t="str">
            <v>Total de tous les coûts d'enseignement</v>
          </cell>
          <cell r="E54" t="str">
            <v>Total Unterrichtsgesamkosten</v>
          </cell>
        </row>
        <row r="55">
          <cell r="C55" t="str">
            <v>Additional percentage for other activities</v>
          </cell>
          <cell r="D55" t="str">
            <v>Pourcentage additionel pour autres activités</v>
          </cell>
          <cell r="E55" t="str">
            <v xml:space="preserve">zusätzliche Prozentuale für andere Aktivitäten </v>
          </cell>
        </row>
        <row r="56">
          <cell r="C56" t="str">
            <v>Total Costs</v>
          </cell>
          <cell r="D56" t="str">
            <v>Total des coûts</v>
          </cell>
          <cell r="E56" t="str">
            <v>Gesamtkosten</v>
          </cell>
        </row>
        <row r="57">
          <cell r="C57" t="str">
            <v>Maximum EU Contribution
(Grant ceiling)</v>
          </cell>
          <cell r="D57" t="str">
            <v>Contribution maximale de l'UE
(Plafond de la subvention)</v>
          </cell>
          <cell r="E57" t="str">
            <v>Maximaler Beitrag der EU (Höchstgrenze des Zuschusses)</v>
          </cell>
        </row>
        <row r="58">
          <cell r="C58" t="str">
            <v>Applicant  Contribution</v>
          </cell>
          <cell r="D58" t="str">
            <v>Contribution du candidat</v>
          </cell>
          <cell r="E58" t="str">
            <v>Eigenanteil Bewerber</v>
          </cell>
        </row>
        <row r="59">
          <cell r="C59" t="str">
            <v>COUNTRY</v>
          </cell>
          <cell r="D59" t="str">
            <v>PAYS</v>
          </cell>
          <cell r="E59" t="str">
            <v>LAND</v>
          </cell>
        </row>
        <row r="60">
          <cell r="C60" t="str">
            <v>Conference cost per participant per day (€)</v>
          </cell>
          <cell r="D60" t="str">
            <v>Coûts de conférence par participant par jour(€)</v>
          </cell>
          <cell r="E60" t="str">
            <v>Konferenzkosten pro Teilnehmer pro Tag (€)</v>
          </cell>
        </row>
        <row r="61">
          <cell r="C61" t="str">
            <v>Accomodation and subsistence per non-local contributor per day (€)</v>
          </cell>
          <cell r="D61" t="str">
            <v>Coûts de logement et de séjour par intervenant non local par jour (€).</v>
          </cell>
          <cell r="E61" t="str">
            <v>Kosten für Aufenthalt und Unterkunft pro nicht ortsansässigem Referenten pro Tag (€)</v>
          </cell>
        </row>
        <row r="62">
          <cell r="C62" t="str">
            <v>SELECT YOUR COUNTRY</v>
          </cell>
          <cell r="D62" t="str">
            <v>VEUILLEZ SELECTIONNER VOTRE PAYS</v>
          </cell>
          <cell r="E62" t="str">
            <v>WÄHLEN SIE BITTE IHR LAND</v>
          </cell>
        </row>
        <row r="63">
          <cell r="C63" t="str">
            <v>Other countries not listed</v>
          </cell>
          <cell r="D63" t="str">
            <v>Autres pays pas indiqués dans la liste</v>
          </cell>
          <cell r="E63" t="str">
            <v>Andere Länder, welche nicht aufgelistet sind</v>
          </cell>
        </row>
        <row r="64">
          <cell r="C64" t="str">
            <v>Contact Us</v>
          </cell>
          <cell r="D64" t="str">
            <v>Veuillez nous contacter</v>
          </cell>
          <cell r="E64" t="str">
            <v>Bitte kontaktieren Sie uns</v>
          </cell>
        </row>
        <row r="65">
          <cell r="C65" t="str">
            <v>JEAN MONNET CHAIRS</v>
          </cell>
          <cell r="D65" t="str">
            <v>CHAIRES JEAN MONNET</v>
          </cell>
          <cell r="E65" t="str">
            <v>JEAN MONNET LEHRSTUHL</v>
          </cell>
        </row>
        <row r="66">
          <cell r="C66" t="str">
            <v xml:space="preserve">EUROPEAN MODULES         
</v>
          </cell>
          <cell r="D66" t="str">
            <v xml:space="preserve">MODULES EUROPEENS </v>
          </cell>
          <cell r="E66" t="str">
            <v>EUROPÄISCHES LEHRMODUL</v>
          </cell>
        </row>
        <row r="67">
          <cell r="C67" t="str">
            <v>Ad Personam Jean Monnet Chairs</v>
          </cell>
          <cell r="D67" t="str">
            <v>Chaires Jean Monnet ad personam</v>
          </cell>
          <cell r="E67" t="str">
            <v>Jean Monnet Lehrstuhl Ad Personam</v>
          </cell>
        </row>
        <row r="68">
          <cell r="C68" t="str">
            <v>Eligible Data</v>
          </cell>
          <cell r="D68"/>
          <cell r="E68"/>
        </row>
        <row r="69">
          <cell r="C69"/>
          <cell r="D69"/>
          <cell r="E69"/>
        </row>
        <row r="70">
          <cell r="C70"/>
          <cell r="D70"/>
          <cell r="E70"/>
        </row>
        <row r="71">
          <cell r="C71" t="str">
            <v>Select your language</v>
          </cell>
          <cell r="D71" t="str">
            <v>Veuillez sélectionner votre langue</v>
          </cell>
          <cell r="E71" t="str">
            <v>Wählen Sie bitte Ihre Sprache</v>
          </cell>
        </row>
        <row r="72">
          <cell r="C72"/>
          <cell r="D72"/>
          <cell r="E72"/>
        </row>
        <row r="73">
          <cell r="C73"/>
          <cell r="D73"/>
          <cell r="E73"/>
        </row>
        <row r="74">
          <cell r="C74"/>
          <cell r="D74"/>
          <cell r="E74"/>
        </row>
        <row r="75">
          <cell r="C75"/>
          <cell r="D75"/>
          <cell r="E75"/>
        </row>
        <row r="76">
          <cell r="C76" t="str">
            <v>Ineligibility reasons</v>
          </cell>
          <cell r="D76"/>
          <cell r="E76"/>
        </row>
        <row r="77">
          <cell r="C77" t="str">
            <v>Agreement number (2017-xxxx or 2016-3447/xxx)</v>
          </cell>
          <cell r="D77" t="str">
            <v>Numéro de convention (2017-xxxx or 2016-3447/xxx)</v>
          </cell>
          <cell r="E77" t="str">
            <v>Vertragsnummer (2017-xxxx or 2016-3447/xxx)</v>
          </cell>
        </row>
        <row r="78">
          <cell r="C78" t="str">
            <v>Eligibility period</v>
          </cell>
          <cell r="D78" t="str">
            <v>Période d'éligibilité</v>
          </cell>
          <cell r="E78" t="str">
            <v>Förderungszeitraum</v>
          </cell>
        </row>
        <row r="79">
          <cell r="C79" t="str">
            <v>Project number</v>
          </cell>
          <cell r="D79" t="str">
            <v>Numéro de projet</v>
          </cell>
          <cell r="E79" t="str">
            <v>Projektnummer</v>
          </cell>
        </row>
        <row r="80">
          <cell r="C80" t="str">
            <v>Project Title</v>
          </cell>
          <cell r="D80" t="str">
            <v>Titre du projet</v>
          </cell>
          <cell r="E80" t="str">
            <v>Titel des Projekts</v>
          </cell>
        </row>
        <row r="81">
          <cell r="C81" t="str">
            <v>Organisation Name</v>
          </cell>
          <cell r="D81" t="str">
            <v>Nom de l'organisation</v>
          </cell>
          <cell r="E81" t="str">
            <v>Name der Organisation</v>
          </cell>
        </row>
        <row r="82">
          <cell r="C82" t="str">
            <v>Contact person Name</v>
          </cell>
          <cell r="D82" t="str">
            <v>Nom de la personne de contact</v>
          </cell>
          <cell r="E82" t="str">
            <v>Kontakt Person</v>
          </cell>
        </row>
        <row r="83">
          <cell r="C83" t="str">
            <v>contact e-mail</v>
          </cell>
          <cell r="D83" t="str">
            <v> Adresse électronique de la personne de contact</v>
          </cell>
          <cell r="E83" t="str">
            <v> Kontakt Email</v>
          </cell>
        </row>
        <row r="84">
          <cell r="C84" t="str">
            <v>Actual data</v>
          </cell>
          <cell r="D84" t="str">
            <v>Données réelles</v>
          </cell>
          <cell r="E84" t="str">
            <v xml:space="preserve"> Tatsächliche Angaben </v>
          </cell>
        </row>
        <row r="85">
          <cell r="C85" t="str">
            <v>Eligible data</v>
          </cell>
          <cell r="D85"/>
          <cell r="E85"/>
        </row>
        <row r="86">
          <cell r="C86" t="str">
            <v>PREFINANCING AMOUNT(S) RECEIVED</v>
          </cell>
          <cell r="D86" t="str">
            <v>MONTANT(S) DE PRÉFINANCEMENT REÇU(S)</v>
          </cell>
          <cell r="E86" t="str">
            <v> ERHALTENE VORSCHUSSZAHLUNG</v>
          </cell>
        </row>
        <row r="87">
          <cell r="C87" t="str">
            <v>BALANCE PAYMENT or RECOVERY REQUESTED</v>
          </cell>
          <cell r="D87" t="str">
            <v xml:space="preserve">PAIEMENT FINAL OU RECOUVREMENT </v>
          </cell>
          <cell r="E87" t="str">
            <v> ABSCHLIESSENDE ZAHLUNG oder GEFORDERTE RÜCKZAHLUNG</v>
          </cell>
        </row>
        <row r="88">
          <cell r="C88" t="str">
            <v>Signature of legal representative or head of the financial department</v>
          </cell>
          <cell r="D88" t="str">
            <v>Signature du représentant légal ou directeur du service financier</v>
          </cell>
          <cell r="E88" t="str">
            <v>Unterschrift des rechtlichen Vertreters oder Leiter der Finanzabteilung</v>
          </cell>
        </row>
        <row r="89">
          <cell r="C89" t="str">
            <v>Name and function:</v>
          </cell>
          <cell r="D89" t="str">
            <v> Nom et fonction:</v>
          </cell>
          <cell r="E89" t="str">
            <v> Name und Funktie:</v>
          </cell>
        </row>
        <row r="90">
          <cell r="C90" t="str">
            <v>Date:</v>
          </cell>
          <cell r="D90" t="str">
            <v> Date</v>
          </cell>
          <cell r="E90" t="str">
            <v> Datum</v>
          </cell>
        </row>
        <row r="91">
          <cell r="C91" t="str">
            <v>Signature:</v>
          </cell>
          <cell r="D91" t="str">
            <v> Signature</v>
          </cell>
          <cell r="E91" t="str">
            <v> Unterschrift</v>
          </cell>
        </row>
        <row r="92">
          <cell r="C92" t="str">
            <v>Stamp of the organization</v>
          </cell>
          <cell r="D92" t="str">
            <v> Cachet de l'Organisation</v>
          </cell>
          <cell r="E92" t="str">
            <v> Stempel der Einrichtung</v>
          </cell>
        </row>
        <row r="93">
          <cell r="C93" t="str">
            <v>from</v>
          </cell>
          <cell r="D93" t="str">
            <v> Du</v>
          </cell>
          <cell r="E93" t="str">
            <v> Von</v>
          </cell>
        </row>
        <row r="94">
          <cell r="C94" t="str">
            <v>to</v>
          </cell>
          <cell r="D94" t="str">
            <v> Au</v>
          </cell>
          <cell r="E94" t="str">
            <v> Bis</v>
          </cell>
        </row>
        <row r="95">
          <cell r="C95"/>
          <cell r="D95"/>
          <cell r="E95"/>
        </row>
        <row r="96">
          <cell r="C96"/>
          <cell r="D96"/>
          <cell r="E96"/>
        </row>
        <row r="97">
          <cell r="C97" t="str">
            <v>Select Activity</v>
          </cell>
          <cell r="D97" t="str">
            <v>Selectionnez Activité</v>
          </cell>
          <cell r="E97" t="str">
            <v xml:space="preserve">Wählen Sie IhreAktivität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Q44"/>
  <sheetViews>
    <sheetView topLeftCell="A4" workbookViewId="0">
      <selection activeCell="B32" sqref="B32:P32"/>
    </sheetView>
  </sheetViews>
  <sheetFormatPr defaultColWidth="0" defaultRowHeight="12.75" zeroHeight="1" x14ac:dyDescent="0.2"/>
  <cols>
    <col min="1" max="1" width="1.28515625" style="241" customWidth="1"/>
    <col min="2" max="2" width="14.28515625" style="248" customWidth="1"/>
    <col min="3" max="3" width="17.42578125" style="241" customWidth="1"/>
    <col min="4" max="15" width="9.140625" style="241" customWidth="1"/>
    <col min="16" max="16" width="9.5703125" style="241" customWidth="1"/>
    <col min="17" max="17" width="1" style="241" customWidth="1"/>
    <col min="18" max="16384" width="0" style="241" hidden="1"/>
  </cols>
  <sheetData>
    <row r="1" spans="1:17" ht="30.75" customHeight="1" x14ac:dyDescent="0.2">
      <c r="A1" s="302"/>
      <c r="B1" s="303" t="s">
        <v>400</v>
      </c>
      <c r="C1" s="303"/>
      <c r="D1" s="303"/>
      <c r="E1" s="303"/>
      <c r="F1" s="303"/>
      <c r="G1" s="303"/>
      <c r="H1" s="303"/>
      <c r="I1" s="303"/>
      <c r="J1" s="303"/>
      <c r="K1" s="303"/>
      <c r="L1" s="303"/>
      <c r="M1" s="303"/>
      <c r="N1" s="303"/>
      <c r="O1" s="303"/>
      <c r="P1" s="303"/>
      <c r="Q1" s="302"/>
    </row>
    <row r="2" spans="1:17" ht="30" customHeight="1" x14ac:dyDescent="0.2">
      <c r="A2" s="302"/>
      <c r="B2" s="242" t="s">
        <v>401</v>
      </c>
      <c r="C2" s="256"/>
      <c r="D2" s="300"/>
      <c r="E2" s="300"/>
      <c r="F2" s="300"/>
      <c r="G2" s="300"/>
      <c r="H2" s="300"/>
      <c r="I2" s="300"/>
      <c r="J2" s="300"/>
      <c r="K2" s="300"/>
      <c r="L2" s="300"/>
      <c r="M2" s="300"/>
      <c r="N2" s="300"/>
      <c r="O2" s="300"/>
      <c r="P2" s="300"/>
      <c r="Q2" s="302"/>
    </row>
    <row r="3" spans="1:17" ht="30" customHeight="1" x14ac:dyDescent="0.2">
      <c r="A3" s="302"/>
      <c r="B3" s="242" t="s">
        <v>402</v>
      </c>
      <c r="C3" s="256">
        <f>'Chairs_CH-Modules_MO'!B18</f>
        <v>0</v>
      </c>
      <c r="D3" s="300"/>
      <c r="E3" s="300"/>
      <c r="F3" s="300"/>
      <c r="G3" s="300"/>
      <c r="H3" s="300"/>
      <c r="I3" s="300"/>
      <c r="J3" s="300"/>
      <c r="K3" s="300"/>
      <c r="L3" s="300"/>
      <c r="M3" s="300"/>
      <c r="N3" s="300"/>
      <c r="O3" s="300"/>
      <c r="P3" s="300"/>
      <c r="Q3" s="302"/>
    </row>
    <row r="4" spans="1:17" ht="15" customHeight="1" x14ac:dyDescent="0.2">
      <c r="A4" s="304"/>
      <c r="B4" s="305"/>
      <c r="C4" s="305"/>
      <c r="D4" s="305"/>
      <c r="E4" s="305"/>
      <c r="F4" s="305"/>
      <c r="G4" s="305"/>
      <c r="H4" s="305"/>
      <c r="I4" s="305"/>
      <c r="J4" s="305"/>
      <c r="K4" s="305"/>
      <c r="L4" s="305"/>
      <c r="M4" s="305"/>
      <c r="N4" s="305"/>
      <c r="O4" s="305"/>
      <c r="P4" s="243"/>
      <c r="Q4" s="304"/>
    </row>
    <row r="5" spans="1:17" ht="20.25" customHeight="1" x14ac:dyDescent="0.2">
      <c r="A5" s="304"/>
      <c r="B5" s="302"/>
      <c r="C5" s="302"/>
      <c r="D5" s="302"/>
      <c r="E5" s="302"/>
      <c r="F5" s="302"/>
      <c r="G5" s="302"/>
      <c r="H5" s="302"/>
      <c r="I5" s="302"/>
      <c r="J5" s="302"/>
      <c r="K5" s="302"/>
      <c r="L5" s="302"/>
      <c r="M5" s="302"/>
      <c r="N5" s="244" t="s">
        <v>403</v>
      </c>
      <c r="O5" s="244" t="s">
        <v>404</v>
      </c>
      <c r="P5" s="244" t="s">
        <v>405</v>
      </c>
      <c r="Q5" s="304"/>
    </row>
    <row r="6" spans="1:17" ht="24.75" customHeight="1" x14ac:dyDescent="0.2">
      <c r="A6" s="304"/>
      <c r="B6" s="306" t="s">
        <v>406</v>
      </c>
      <c r="C6" s="306"/>
      <c r="D6" s="306"/>
      <c r="E6" s="306"/>
      <c r="F6" s="306"/>
      <c r="G6" s="306"/>
      <c r="H6" s="306"/>
      <c r="I6" s="306"/>
      <c r="J6" s="306"/>
      <c r="K6" s="306"/>
      <c r="L6" s="306"/>
      <c r="M6" s="306"/>
      <c r="N6" s="276"/>
      <c r="O6" s="276"/>
      <c r="P6" s="276"/>
      <c r="Q6" s="304"/>
    </row>
    <row r="7" spans="1:17" ht="24.75" customHeight="1" x14ac:dyDescent="0.2">
      <c r="A7" s="304"/>
      <c r="B7" s="306" t="s">
        <v>407</v>
      </c>
      <c r="C7" s="306"/>
      <c r="D7" s="306"/>
      <c r="E7" s="306"/>
      <c r="F7" s="306"/>
      <c r="G7" s="306"/>
      <c r="H7" s="306"/>
      <c r="I7" s="306"/>
      <c r="J7" s="306"/>
      <c r="K7" s="306"/>
      <c r="L7" s="306"/>
      <c r="M7" s="306"/>
      <c r="N7" s="276"/>
      <c r="O7" s="276"/>
      <c r="P7" s="276"/>
      <c r="Q7" s="304"/>
    </row>
    <row r="8" spans="1:17" ht="24.75" customHeight="1" x14ac:dyDescent="0.2">
      <c r="A8" s="304"/>
      <c r="B8" s="306" t="s">
        <v>408</v>
      </c>
      <c r="C8" s="306"/>
      <c r="D8" s="306"/>
      <c r="E8" s="306"/>
      <c r="F8" s="306"/>
      <c r="G8" s="306"/>
      <c r="H8" s="306"/>
      <c r="I8" s="306"/>
      <c r="J8" s="306"/>
      <c r="K8" s="306"/>
      <c r="L8" s="306"/>
      <c r="M8" s="306"/>
      <c r="N8" s="276"/>
      <c r="O8" s="276"/>
      <c r="P8" s="276"/>
      <c r="Q8" s="304"/>
    </row>
    <row r="9" spans="1:17" ht="24.75" customHeight="1" x14ac:dyDescent="0.2">
      <c r="A9" s="304"/>
      <c r="B9" s="306" t="s">
        <v>409</v>
      </c>
      <c r="C9" s="306"/>
      <c r="D9" s="306"/>
      <c r="E9" s="306"/>
      <c r="F9" s="306"/>
      <c r="G9" s="306"/>
      <c r="H9" s="306"/>
      <c r="I9" s="306"/>
      <c r="J9" s="306"/>
      <c r="K9" s="306"/>
      <c r="L9" s="306"/>
      <c r="M9" s="306"/>
      <c r="N9" s="276"/>
      <c r="O9" s="276"/>
      <c r="P9" s="276"/>
      <c r="Q9" s="304"/>
    </row>
    <row r="10" spans="1:17" ht="24.75" customHeight="1" x14ac:dyDescent="0.2">
      <c r="A10" s="304"/>
      <c r="B10" s="245" t="s">
        <v>410</v>
      </c>
      <c r="C10" s="245"/>
      <c r="D10" s="245"/>
      <c r="E10" s="245"/>
      <c r="F10" s="245"/>
      <c r="G10" s="245"/>
      <c r="H10" s="245"/>
      <c r="I10" s="245"/>
      <c r="J10" s="245"/>
      <c r="K10" s="245"/>
      <c r="L10" s="245"/>
      <c r="M10" s="245"/>
      <c r="N10" s="276"/>
      <c r="O10" s="276"/>
      <c r="P10" s="276"/>
      <c r="Q10" s="304"/>
    </row>
    <row r="11" spans="1:17" ht="24.75" customHeight="1" x14ac:dyDescent="0.2">
      <c r="A11" s="304"/>
      <c r="B11" s="306" t="s">
        <v>411</v>
      </c>
      <c r="C11" s="306"/>
      <c r="D11" s="306"/>
      <c r="E11" s="306"/>
      <c r="F11" s="306"/>
      <c r="G11" s="306"/>
      <c r="H11" s="306"/>
      <c r="I11" s="306"/>
      <c r="J11" s="306"/>
      <c r="K11" s="306"/>
      <c r="L11" s="306"/>
      <c r="M11" s="306"/>
      <c r="N11" s="276"/>
      <c r="O11" s="276"/>
      <c r="P11" s="276"/>
      <c r="Q11" s="304"/>
    </row>
    <row r="12" spans="1:17" ht="24.75" customHeight="1" x14ac:dyDescent="0.2">
      <c r="A12" s="304"/>
      <c r="B12" s="306" t="s">
        <v>412</v>
      </c>
      <c r="C12" s="306"/>
      <c r="D12" s="306"/>
      <c r="E12" s="306"/>
      <c r="F12" s="306"/>
      <c r="G12" s="306"/>
      <c r="H12" s="306"/>
      <c r="I12" s="306"/>
      <c r="J12" s="306"/>
      <c r="K12" s="306"/>
      <c r="L12" s="306"/>
      <c r="M12" s="306"/>
      <c r="N12" s="276"/>
      <c r="O12" s="276"/>
      <c r="P12" s="276"/>
      <c r="Q12" s="304"/>
    </row>
    <row r="13" spans="1:17" ht="6" customHeight="1" x14ac:dyDescent="0.2">
      <c r="A13" s="304"/>
      <c r="B13" s="302"/>
      <c r="C13" s="302"/>
      <c r="D13" s="302"/>
      <c r="E13" s="302"/>
      <c r="F13" s="302"/>
      <c r="G13" s="302"/>
      <c r="H13" s="302"/>
      <c r="I13" s="302"/>
      <c r="J13" s="302"/>
      <c r="K13" s="302"/>
      <c r="L13" s="302"/>
      <c r="M13" s="302"/>
      <c r="N13" s="302"/>
      <c r="O13" s="302"/>
      <c r="Q13" s="304"/>
    </row>
    <row r="14" spans="1:17" ht="16.5" x14ac:dyDescent="0.3">
      <c r="A14" s="304"/>
      <c r="B14" s="246" t="s">
        <v>413</v>
      </c>
      <c r="C14" s="246"/>
      <c r="D14" s="246"/>
      <c r="E14" s="246"/>
      <c r="F14" s="246"/>
      <c r="G14" s="246"/>
      <c r="H14" s="246"/>
      <c r="I14" s="246"/>
      <c r="J14" s="246"/>
      <c r="K14" s="246"/>
      <c r="L14" s="246"/>
      <c r="M14" s="246"/>
      <c r="N14" s="302"/>
      <c r="O14" s="302"/>
      <c r="P14" s="302"/>
      <c r="Q14" s="304"/>
    </row>
    <row r="15" spans="1:17" ht="12.75" customHeight="1" x14ac:dyDescent="0.2">
      <c r="A15" s="304"/>
      <c r="B15" s="243"/>
      <c r="C15" s="243"/>
      <c r="D15" s="243"/>
      <c r="E15" s="243"/>
      <c r="F15" s="243"/>
      <c r="G15" s="243"/>
      <c r="H15" s="243"/>
      <c r="I15" s="243"/>
      <c r="J15" s="243"/>
      <c r="K15" s="243"/>
      <c r="L15" s="243"/>
      <c r="M15" s="243"/>
      <c r="N15" s="243"/>
      <c r="O15" s="243"/>
      <c r="P15" s="247"/>
      <c r="Q15" s="304"/>
    </row>
    <row r="16" spans="1:17" ht="24" customHeight="1" x14ac:dyDescent="0.2">
      <c r="A16" s="304"/>
      <c r="B16" s="302"/>
      <c r="C16" s="302"/>
      <c r="D16" s="302"/>
      <c r="E16" s="302"/>
      <c r="F16" s="302"/>
      <c r="G16" s="302"/>
      <c r="H16" s="302"/>
      <c r="I16" s="302"/>
      <c r="J16" s="302"/>
      <c r="K16" s="302"/>
      <c r="L16" s="302"/>
      <c r="M16" s="302"/>
      <c r="N16" s="244" t="s">
        <v>403</v>
      </c>
      <c r="O16" s="244" t="s">
        <v>404</v>
      </c>
      <c r="P16" s="244" t="s">
        <v>405</v>
      </c>
      <c r="Q16" s="304"/>
    </row>
    <row r="17" spans="1:17" ht="26.25" customHeight="1" x14ac:dyDescent="0.2">
      <c r="A17" s="304"/>
      <c r="B17" s="306" t="s">
        <v>414</v>
      </c>
      <c r="C17" s="306"/>
      <c r="D17" s="306"/>
      <c r="E17" s="306"/>
      <c r="F17" s="306"/>
      <c r="G17" s="306"/>
      <c r="H17" s="306"/>
      <c r="I17" s="306"/>
      <c r="J17" s="306"/>
      <c r="K17" s="306"/>
      <c r="L17" s="306"/>
      <c r="M17" s="306"/>
      <c r="N17" s="277"/>
      <c r="O17" s="277"/>
      <c r="P17" s="277"/>
      <c r="Q17" s="304"/>
    </row>
    <row r="18" spans="1:17" ht="26.25" customHeight="1" x14ac:dyDescent="0.2">
      <c r="A18" s="304"/>
      <c r="B18" s="306" t="s">
        <v>415</v>
      </c>
      <c r="C18" s="306"/>
      <c r="D18" s="306"/>
      <c r="E18" s="306"/>
      <c r="F18" s="306"/>
      <c r="G18" s="306"/>
      <c r="H18" s="306"/>
      <c r="I18" s="306"/>
      <c r="J18" s="306"/>
      <c r="K18" s="306"/>
      <c r="L18" s="306"/>
      <c r="M18" s="306"/>
      <c r="N18" s="277"/>
      <c r="O18" s="277"/>
      <c r="P18" s="277"/>
      <c r="Q18" s="304"/>
    </row>
    <row r="19" spans="1:17" ht="6" customHeight="1" x14ac:dyDescent="0.2">
      <c r="A19" s="304"/>
      <c r="B19" s="302"/>
      <c r="C19" s="302"/>
      <c r="D19" s="302"/>
      <c r="E19" s="302"/>
      <c r="F19" s="302"/>
      <c r="G19" s="302"/>
      <c r="H19" s="302"/>
      <c r="I19" s="302"/>
      <c r="J19" s="302"/>
      <c r="K19" s="302"/>
      <c r="L19" s="302"/>
      <c r="M19" s="302"/>
      <c r="N19" s="302"/>
      <c r="O19" s="302"/>
      <c r="P19" s="302"/>
      <c r="Q19" s="304"/>
    </row>
    <row r="20" spans="1:17" ht="33" customHeight="1" x14ac:dyDescent="0.2">
      <c r="A20" s="304"/>
      <c r="B20" s="307" t="s">
        <v>416</v>
      </c>
      <c r="C20" s="307"/>
      <c r="D20" s="307"/>
      <c r="E20" s="307"/>
      <c r="F20" s="307"/>
      <c r="G20" s="307"/>
      <c r="H20" s="307"/>
      <c r="I20" s="307"/>
      <c r="J20" s="307"/>
      <c r="K20" s="307"/>
      <c r="L20" s="307"/>
      <c r="M20" s="307"/>
      <c r="Q20" s="304"/>
    </row>
    <row r="21" spans="1:17" ht="15" customHeight="1" x14ac:dyDescent="0.2">
      <c r="A21" s="304"/>
      <c r="B21" s="305"/>
      <c r="C21" s="305"/>
      <c r="D21" s="305"/>
      <c r="E21" s="305"/>
      <c r="F21" s="305"/>
      <c r="G21" s="305"/>
      <c r="H21" s="305"/>
      <c r="I21" s="305"/>
      <c r="J21" s="305"/>
      <c r="K21" s="305"/>
      <c r="L21" s="305"/>
      <c r="M21" s="305"/>
      <c r="N21" s="305"/>
      <c r="O21" s="305"/>
      <c r="P21" s="305"/>
      <c r="Q21" s="304"/>
    </row>
    <row r="22" spans="1:17" ht="22.5" customHeight="1" x14ac:dyDescent="0.2">
      <c r="A22" s="304"/>
      <c r="B22" s="302"/>
      <c r="C22" s="302"/>
      <c r="D22" s="302"/>
      <c r="E22" s="302"/>
      <c r="F22" s="302"/>
      <c r="G22" s="302"/>
      <c r="H22" s="302"/>
      <c r="I22" s="302"/>
      <c r="J22" s="302"/>
      <c r="K22" s="302"/>
      <c r="L22" s="302"/>
      <c r="M22" s="308"/>
      <c r="N22" s="244" t="s">
        <v>403</v>
      </c>
      <c r="O22" s="244" t="s">
        <v>404</v>
      </c>
      <c r="P22" s="244" t="s">
        <v>405</v>
      </c>
      <c r="Q22" s="304"/>
    </row>
    <row r="23" spans="1:17" ht="23.25" customHeight="1" x14ac:dyDescent="0.2">
      <c r="A23" s="304"/>
      <c r="B23" s="306" t="s">
        <v>417</v>
      </c>
      <c r="C23" s="306"/>
      <c r="D23" s="306"/>
      <c r="E23" s="306"/>
      <c r="F23" s="306"/>
      <c r="G23" s="306"/>
      <c r="H23" s="306"/>
      <c r="I23" s="306"/>
      <c r="J23" s="306"/>
      <c r="K23" s="306"/>
      <c r="L23" s="306"/>
      <c r="M23" s="306"/>
      <c r="N23" s="277"/>
      <c r="O23" s="277"/>
      <c r="P23" s="277"/>
      <c r="Q23" s="304"/>
    </row>
    <row r="24" spans="1:17" ht="23.25" customHeight="1" x14ac:dyDescent="0.2">
      <c r="A24" s="304"/>
      <c r="B24" s="306" t="s">
        <v>418</v>
      </c>
      <c r="C24" s="306"/>
      <c r="D24" s="306"/>
      <c r="E24" s="306"/>
      <c r="F24" s="306"/>
      <c r="G24" s="306"/>
      <c r="H24" s="306"/>
      <c r="I24" s="306"/>
      <c r="J24" s="306"/>
      <c r="K24" s="306"/>
      <c r="L24" s="306"/>
      <c r="M24" s="306"/>
      <c r="N24" s="277"/>
      <c r="O24" s="277"/>
      <c r="P24" s="277"/>
      <c r="Q24" s="304"/>
    </row>
    <row r="25" spans="1:17" ht="23.25" customHeight="1" x14ac:dyDescent="0.2">
      <c r="A25" s="304"/>
      <c r="B25" s="306" t="s">
        <v>419</v>
      </c>
      <c r="C25" s="306"/>
      <c r="D25" s="306"/>
      <c r="E25" s="306"/>
      <c r="F25" s="306"/>
      <c r="G25" s="306"/>
      <c r="H25" s="306"/>
      <c r="I25" s="306"/>
      <c r="J25" s="306"/>
      <c r="K25" s="306"/>
      <c r="L25" s="306"/>
      <c r="M25" s="306"/>
      <c r="N25" s="277"/>
      <c r="O25" s="277"/>
      <c r="P25" s="277"/>
      <c r="Q25" s="304"/>
    </row>
    <row r="26" spans="1:17" ht="23.25" customHeight="1" x14ac:dyDescent="0.2">
      <c r="A26" s="304"/>
      <c r="B26" s="306" t="s">
        <v>420</v>
      </c>
      <c r="C26" s="306"/>
      <c r="D26" s="306"/>
      <c r="E26" s="306"/>
      <c r="F26" s="306"/>
      <c r="G26" s="306"/>
      <c r="H26" s="306"/>
      <c r="I26" s="306"/>
      <c r="J26" s="306"/>
      <c r="K26" s="306"/>
      <c r="L26" s="306"/>
      <c r="M26" s="306"/>
      <c r="N26" s="277"/>
      <c r="O26" s="277"/>
      <c r="P26" s="277"/>
      <c r="Q26" s="304"/>
    </row>
    <row r="27" spans="1:17" ht="23.25" customHeight="1" x14ac:dyDescent="0.2">
      <c r="A27" s="304"/>
      <c r="B27" s="306" t="s">
        <v>421</v>
      </c>
      <c r="C27" s="306"/>
      <c r="D27" s="306"/>
      <c r="E27" s="306"/>
      <c r="F27" s="306"/>
      <c r="G27" s="306"/>
      <c r="H27" s="306"/>
      <c r="I27" s="306"/>
      <c r="J27" s="306"/>
      <c r="K27" s="306"/>
      <c r="L27" s="306"/>
      <c r="M27" s="306"/>
      <c r="N27" s="277"/>
      <c r="O27" s="277"/>
      <c r="P27" s="277"/>
      <c r="Q27" s="304"/>
    </row>
    <row r="28" spans="1:17" ht="6" customHeight="1" x14ac:dyDescent="0.2">
      <c r="A28" s="304"/>
      <c r="B28" s="302"/>
      <c r="C28" s="302"/>
      <c r="D28" s="302"/>
      <c r="E28" s="302"/>
      <c r="F28" s="302"/>
      <c r="G28" s="302"/>
      <c r="H28" s="302"/>
      <c r="I28" s="302"/>
      <c r="J28" s="302"/>
      <c r="K28" s="302"/>
      <c r="L28" s="302"/>
      <c r="M28" s="302"/>
      <c r="N28" s="302"/>
      <c r="O28" s="302"/>
      <c r="P28" s="302"/>
      <c r="Q28" s="304"/>
    </row>
    <row r="29" spans="1:17" ht="14.25" customHeight="1" x14ac:dyDescent="0.2">
      <c r="A29" s="304"/>
      <c r="B29" s="305"/>
      <c r="C29" s="305"/>
      <c r="D29" s="305"/>
      <c r="E29" s="305"/>
      <c r="F29" s="305"/>
      <c r="G29" s="305"/>
      <c r="H29" s="305"/>
      <c r="I29" s="305"/>
      <c r="J29" s="305"/>
      <c r="K29" s="305"/>
      <c r="L29" s="305"/>
      <c r="M29" s="305"/>
      <c r="N29" s="305"/>
      <c r="O29" s="305"/>
      <c r="P29" s="305"/>
      <c r="Q29" s="304"/>
    </row>
    <row r="30" spans="1:17" ht="19.5" customHeight="1" x14ac:dyDescent="0.2">
      <c r="A30" s="304"/>
      <c r="B30" s="302"/>
      <c r="C30" s="302"/>
      <c r="D30" s="302"/>
      <c r="E30" s="302"/>
      <c r="F30" s="302"/>
      <c r="G30" s="302"/>
      <c r="H30" s="302"/>
      <c r="I30" s="302"/>
      <c r="J30" s="302"/>
      <c r="K30" s="302"/>
      <c r="L30" s="302"/>
      <c r="M30" s="302"/>
      <c r="N30" s="244" t="s">
        <v>403</v>
      </c>
      <c r="O30" s="244" t="s">
        <v>404</v>
      </c>
      <c r="P30" s="244" t="s">
        <v>405</v>
      </c>
      <c r="Q30" s="304"/>
    </row>
    <row r="31" spans="1:17" ht="21" customHeight="1" x14ac:dyDescent="0.2">
      <c r="A31" s="304"/>
      <c r="B31" s="306" t="s">
        <v>422</v>
      </c>
      <c r="C31" s="306"/>
      <c r="D31" s="306"/>
      <c r="E31" s="306"/>
      <c r="F31" s="306"/>
      <c r="G31" s="306"/>
      <c r="H31" s="306"/>
      <c r="I31" s="306"/>
      <c r="J31" s="306"/>
      <c r="K31" s="306"/>
      <c r="L31" s="306"/>
      <c r="M31" s="306"/>
      <c r="N31" s="278"/>
      <c r="O31" s="278"/>
      <c r="P31" s="278"/>
      <c r="Q31" s="304"/>
    </row>
    <row r="32" spans="1:17" ht="8.25" customHeight="1" x14ac:dyDescent="0.2">
      <c r="A32" s="304"/>
      <c r="B32" s="302"/>
      <c r="C32" s="302"/>
      <c r="D32" s="302"/>
      <c r="E32" s="302"/>
      <c r="F32" s="302"/>
      <c r="G32" s="302"/>
      <c r="H32" s="302"/>
      <c r="I32" s="302"/>
      <c r="J32" s="302"/>
      <c r="K32" s="302"/>
      <c r="L32" s="302"/>
      <c r="M32" s="302"/>
      <c r="N32" s="302"/>
      <c r="O32" s="302"/>
      <c r="P32" s="302"/>
      <c r="Q32" s="304"/>
    </row>
    <row r="33" spans="1:17" ht="6" customHeight="1" x14ac:dyDescent="0.2">
      <c r="A33" s="304"/>
      <c r="B33" s="304"/>
      <c r="C33" s="304"/>
      <c r="D33" s="304"/>
      <c r="E33" s="304"/>
      <c r="F33" s="304"/>
      <c r="G33" s="304"/>
      <c r="H33" s="304"/>
      <c r="I33" s="304"/>
      <c r="J33" s="304"/>
      <c r="K33" s="304"/>
      <c r="L33" s="304"/>
      <c r="M33" s="304"/>
      <c r="N33" s="304"/>
      <c r="O33" s="304"/>
      <c r="P33" s="304"/>
      <c r="Q33" s="304"/>
    </row>
    <row r="34" spans="1:17" x14ac:dyDescent="0.2"/>
    <row r="35" spans="1:17" ht="18.75" x14ac:dyDescent="0.2">
      <c r="B35" s="242" t="s">
        <v>423</v>
      </c>
      <c r="C35" s="301"/>
      <c r="D35" s="301"/>
      <c r="E35" s="301"/>
      <c r="F35" s="301"/>
      <c r="G35" s="301"/>
      <c r="H35" s="301"/>
      <c r="I35" s="301"/>
      <c r="J35" s="301"/>
      <c r="K35" s="301"/>
      <c r="L35" s="301"/>
      <c r="M35" s="301"/>
    </row>
    <row r="36" spans="1:17" ht="12" customHeight="1" x14ac:dyDescent="0.2">
      <c r="B36" s="242"/>
    </row>
    <row r="37" spans="1:17" ht="18.75" x14ac:dyDescent="0.2">
      <c r="B37" s="242" t="s">
        <v>424</v>
      </c>
      <c r="C37" s="301"/>
      <c r="D37" s="301"/>
      <c r="E37" s="301"/>
      <c r="F37" s="301"/>
    </row>
    <row r="38" spans="1:17" x14ac:dyDescent="0.2"/>
    <row r="39" spans="1:17" ht="18.75" x14ac:dyDescent="0.2">
      <c r="B39" s="242" t="s">
        <v>425</v>
      </c>
      <c r="C39" s="309"/>
      <c r="D39" s="310"/>
      <c r="E39" s="310"/>
      <c r="F39" s="310"/>
      <c r="G39" s="310"/>
      <c r="H39" s="310"/>
      <c r="I39" s="310"/>
      <c r="J39" s="310"/>
      <c r="K39" s="310"/>
      <c r="L39" s="311"/>
    </row>
    <row r="40" spans="1:17" x14ac:dyDescent="0.2">
      <c r="C40" s="312"/>
      <c r="D40" s="313"/>
      <c r="E40" s="313"/>
      <c r="F40" s="313"/>
      <c r="G40" s="313"/>
      <c r="H40" s="313"/>
      <c r="I40" s="313"/>
      <c r="J40" s="313"/>
      <c r="K40" s="313"/>
      <c r="L40" s="314"/>
    </row>
    <row r="41" spans="1:17" x14ac:dyDescent="0.2">
      <c r="C41" s="312"/>
      <c r="D41" s="313"/>
      <c r="E41" s="313"/>
      <c r="F41" s="313"/>
      <c r="G41" s="313"/>
      <c r="H41" s="313"/>
      <c r="I41" s="313"/>
      <c r="J41" s="313"/>
      <c r="K41" s="313"/>
      <c r="L41" s="314"/>
    </row>
    <row r="42" spans="1:17" x14ac:dyDescent="0.2">
      <c r="C42" s="312"/>
      <c r="D42" s="313"/>
      <c r="E42" s="313"/>
      <c r="F42" s="313"/>
      <c r="G42" s="313"/>
      <c r="H42" s="313"/>
      <c r="I42" s="313"/>
      <c r="J42" s="313"/>
      <c r="K42" s="313"/>
      <c r="L42" s="314"/>
    </row>
    <row r="43" spans="1:17" x14ac:dyDescent="0.2">
      <c r="C43" s="315"/>
      <c r="D43" s="316"/>
      <c r="E43" s="316"/>
      <c r="F43" s="316"/>
      <c r="G43" s="316"/>
      <c r="H43" s="316"/>
      <c r="I43" s="316"/>
      <c r="J43" s="316"/>
      <c r="K43" s="316"/>
      <c r="L43" s="317"/>
    </row>
    <row r="44" spans="1:17" ht="8.25" customHeight="1" x14ac:dyDescent="0.2"/>
  </sheetData>
  <sheetProtection algorithmName="SHA-512" hashValue="RRBVDjwocStjc08+KtiH9D0pROTbDg9x6isdAnJxpRx0Jok0L7GZwjvs4NPeGV+z3mfjTEykHFPRIG1XfVpVTg==" saltValue="qE0Bc78J2Dd2ZTs5XHomnQ==" spinCount="100000" sheet="1"/>
  <mergeCells count="38">
    <mergeCell ref="C37:F37"/>
    <mergeCell ref="C39:L43"/>
    <mergeCell ref="B27:M27"/>
    <mergeCell ref="B28:P28"/>
    <mergeCell ref="B29:P29"/>
    <mergeCell ref="B30:M30"/>
    <mergeCell ref="B31:M31"/>
    <mergeCell ref="B32:P32"/>
    <mergeCell ref="Q1:Q3"/>
    <mergeCell ref="A4:A33"/>
    <mergeCell ref="B4:O4"/>
    <mergeCell ref="Q4:Q33"/>
    <mergeCell ref="B5:M5"/>
    <mergeCell ref="B6:M6"/>
    <mergeCell ref="B7:M7"/>
    <mergeCell ref="B8:M8"/>
    <mergeCell ref="B9:M9"/>
    <mergeCell ref="B11:M11"/>
    <mergeCell ref="B12:M12"/>
    <mergeCell ref="B13:O13"/>
    <mergeCell ref="N14:P14"/>
    <mergeCell ref="B16:M16"/>
    <mergeCell ref="B17:M17"/>
    <mergeCell ref="B18:M18"/>
    <mergeCell ref="D2:P2"/>
    <mergeCell ref="D3:P3"/>
    <mergeCell ref="C35:M35"/>
    <mergeCell ref="A1:A3"/>
    <mergeCell ref="B1:P1"/>
    <mergeCell ref="B19:P19"/>
    <mergeCell ref="B20:M20"/>
    <mergeCell ref="B21:P21"/>
    <mergeCell ref="B22:M22"/>
    <mergeCell ref="B23:M23"/>
    <mergeCell ref="B24:M24"/>
    <mergeCell ref="B25:M25"/>
    <mergeCell ref="B26:M26"/>
    <mergeCell ref="B33:P3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7030A0"/>
  </sheetPr>
  <dimension ref="A1:S38"/>
  <sheetViews>
    <sheetView workbookViewId="0">
      <selection activeCell="E10" sqref="E10"/>
    </sheetView>
  </sheetViews>
  <sheetFormatPr defaultColWidth="0" defaultRowHeight="15" zeroHeight="1" x14ac:dyDescent="0.25"/>
  <cols>
    <col min="1" max="1" width="0.5703125" style="220" customWidth="1"/>
    <col min="2" max="2" width="5.85546875" style="220" customWidth="1"/>
    <col min="3" max="3" width="33.5703125" style="220" customWidth="1"/>
    <col min="4" max="4" width="2" style="220" customWidth="1"/>
    <col min="5" max="5" width="17.7109375" style="220" customWidth="1"/>
    <col min="6" max="6" width="2" style="220" customWidth="1"/>
    <col min="7" max="7" width="34.5703125" style="220" customWidth="1"/>
    <col min="8" max="8" width="2.7109375" style="220" customWidth="1"/>
    <col min="9" max="9" width="17.7109375" style="220" customWidth="1"/>
    <col min="10" max="10" width="1.85546875" style="220" customWidth="1"/>
    <col min="11" max="11" width="14.85546875" style="220" bestFit="1" customWidth="1"/>
    <col min="12" max="12" width="2.42578125" style="220" customWidth="1"/>
    <col min="13" max="13" width="8" style="220" bestFit="1" customWidth="1"/>
    <col min="14" max="14" width="2.7109375" style="220" customWidth="1"/>
    <col min="15" max="15" width="10.5703125" style="220" customWidth="1"/>
    <col min="16" max="16" width="0.85546875" style="220" customWidth="1"/>
    <col min="17" max="17" width="9.140625" style="220" hidden="1" customWidth="1"/>
    <col min="18" max="18" width="2.140625" style="220" hidden="1" customWidth="1"/>
    <col min="19" max="19" width="13.42578125" style="220" hidden="1" customWidth="1"/>
    <col min="20" max="16384" width="9.140625" style="220" hidden="1"/>
  </cols>
  <sheetData>
    <row r="1" spans="1:19" ht="15.75" thickBot="1" x14ac:dyDescent="0.3"/>
    <row r="2" spans="1:19" ht="15.75" thickBot="1" x14ac:dyDescent="0.3">
      <c r="A2" s="221"/>
      <c r="B2" s="221"/>
      <c r="C2" s="222" t="s">
        <v>361</v>
      </c>
      <c r="D2" s="221"/>
      <c r="E2" s="324" t="s">
        <v>362</v>
      </c>
      <c r="F2" s="325"/>
      <c r="G2" s="325"/>
      <c r="H2" s="325"/>
      <c r="I2" s="326"/>
      <c r="J2" s="221"/>
      <c r="K2" s="222" t="s">
        <v>363</v>
      </c>
      <c r="L2" s="221"/>
      <c r="M2" s="222">
        <v>2023</v>
      </c>
      <c r="N2" s="221"/>
      <c r="O2" s="222" t="s">
        <v>364</v>
      </c>
      <c r="P2" s="221"/>
    </row>
    <row r="3" spans="1:19" ht="15.75" thickBot="1" x14ac:dyDescent="0.3"/>
    <row r="4" spans="1:19" ht="30.75" thickBot="1" x14ac:dyDescent="0.3">
      <c r="C4" s="223" t="s">
        <v>365</v>
      </c>
      <c r="D4" s="221"/>
      <c r="E4" s="223" t="s">
        <v>366</v>
      </c>
      <c r="G4" s="321"/>
      <c r="H4" s="322"/>
      <c r="I4" s="323"/>
      <c r="J4" s="221"/>
      <c r="K4" s="223" t="s">
        <v>467</v>
      </c>
      <c r="M4" s="223" t="s">
        <v>367</v>
      </c>
      <c r="O4" s="223" t="s">
        <v>368</v>
      </c>
    </row>
    <row r="5" spans="1:19" ht="15.75" thickBot="1" x14ac:dyDescent="0.3">
      <c r="A5" s="224"/>
      <c r="B5" s="224"/>
      <c r="C5" s="279">
        <v>1</v>
      </c>
      <c r="D5" s="226"/>
      <c r="E5" s="227"/>
      <c r="G5" s="227"/>
      <c r="H5" s="227"/>
      <c r="I5" s="227"/>
      <c r="J5" s="226"/>
      <c r="K5" s="225"/>
      <c r="L5" s="224"/>
      <c r="M5" s="225"/>
      <c r="N5" s="224"/>
      <c r="O5" s="225"/>
      <c r="P5" s="224"/>
      <c r="S5" s="220" t="s">
        <v>397</v>
      </c>
    </row>
    <row r="6" spans="1:19" s="237" customFormat="1" ht="16.5" customHeight="1" thickBot="1" x14ac:dyDescent="0.25">
      <c r="C6" s="252">
        <v>1</v>
      </c>
      <c r="D6" s="229"/>
      <c r="E6" s="229"/>
      <c r="F6" s="229"/>
      <c r="G6" s="229"/>
      <c r="H6" s="229"/>
      <c r="I6" s="229"/>
      <c r="J6" s="229"/>
      <c r="K6" s="257">
        <f>'Chairs_CH-Modules_MO'!B18</f>
        <v>0</v>
      </c>
      <c r="L6" s="229"/>
      <c r="M6" s="258">
        <f>SUM(M10:M13)</f>
        <v>0</v>
      </c>
      <c r="O6" s="258">
        <f>SUM(O10:O13)</f>
        <v>0</v>
      </c>
    </row>
    <row r="7" spans="1:19" x14ac:dyDescent="0.25">
      <c r="C7" s="229"/>
      <c r="D7" s="229"/>
      <c r="E7" s="229"/>
      <c r="F7" s="229"/>
      <c r="G7" s="229"/>
      <c r="H7" s="229"/>
      <c r="I7" s="229"/>
      <c r="J7" s="229"/>
      <c r="K7" s="229"/>
      <c r="L7" s="229"/>
      <c r="M7" s="229"/>
      <c r="N7" s="229"/>
      <c r="O7" s="229"/>
      <c r="P7" s="229"/>
      <c r="Q7" s="229"/>
      <c r="R7" s="229"/>
      <c r="S7" s="237" t="s">
        <v>399</v>
      </c>
    </row>
    <row r="8" spans="1:19" ht="15.75" thickBot="1" x14ac:dyDescent="0.3">
      <c r="S8" s="229" t="s">
        <v>398</v>
      </c>
    </row>
    <row r="9" spans="1:19" ht="30.75" thickBot="1" x14ac:dyDescent="0.3">
      <c r="A9" s="221"/>
      <c r="B9" s="221"/>
      <c r="C9" s="230" t="s">
        <v>369</v>
      </c>
      <c r="D9" s="221"/>
      <c r="E9" s="230" t="s">
        <v>370</v>
      </c>
      <c r="F9" s="221"/>
      <c r="G9" s="230" t="s">
        <v>371</v>
      </c>
      <c r="H9" s="221"/>
      <c r="I9" s="230" t="s">
        <v>372</v>
      </c>
      <c r="J9" s="221"/>
      <c r="K9" s="230" t="s">
        <v>373</v>
      </c>
      <c r="L9" s="221"/>
      <c r="M9" s="231" t="s">
        <v>367</v>
      </c>
      <c r="N9" s="221"/>
      <c r="O9" s="230" t="s">
        <v>374</v>
      </c>
      <c r="P9" s="221"/>
      <c r="S9" s="237" t="s">
        <v>464</v>
      </c>
    </row>
    <row r="10" spans="1:19" s="238" customFormat="1" ht="26.25" x14ac:dyDescent="0.2">
      <c r="B10" s="239">
        <v>1</v>
      </c>
      <c r="C10" s="240" t="s">
        <v>375</v>
      </c>
      <c r="E10" s="264"/>
      <c r="F10" s="264"/>
      <c r="G10" s="264"/>
      <c r="H10" s="264"/>
      <c r="I10" s="264"/>
      <c r="J10" s="229"/>
      <c r="K10" s="266"/>
      <c r="M10" s="249"/>
      <c r="O10" s="249"/>
      <c r="S10" s="237" t="s">
        <v>465</v>
      </c>
    </row>
    <row r="11" spans="1:19" s="238" customFormat="1" ht="26.25" x14ac:dyDescent="0.2">
      <c r="B11" s="239">
        <v>2</v>
      </c>
      <c r="C11" s="240" t="s">
        <v>376</v>
      </c>
      <c r="E11" s="264"/>
      <c r="F11" s="264"/>
      <c r="G11" s="264"/>
      <c r="H11" s="264"/>
      <c r="I11" s="264"/>
      <c r="J11" s="229"/>
      <c r="K11" s="266"/>
      <c r="M11" s="250"/>
      <c r="O11" s="250"/>
      <c r="S11" s="237" t="s">
        <v>466</v>
      </c>
    </row>
    <row r="12" spans="1:19" s="238" customFormat="1" ht="26.25" x14ac:dyDescent="0.2">
      <c r="B12" s="239">
        <v>3</v>
      </c>
      <c r="C12" s="240" t="s">
        <v>377</v>
      </c>
      <c r="E12" s="264"/>
      <c r="F12" s="264"/>
      <c r="G12" s="264"/>
      <c r="H12" s="264"/>
      <c r="I12" s="264"/>
      <c r="J12" s="229"/>
      <c r="K12" s="266"/>
      <c r="M12" s="250"/>
      <c r="O12" s="250"/>
    </row>
    <row r="13" spans="1:19" s="238" customFormat="1" ht="27" thickBot="1" x14ac:dyDescent="0.25">
      <c r="B13" s="239">
        <v>4</v>
      </c>
      <c r="C13" s="240" t="s">
        <v>378</v>
      </c>
      <c r="E13" s="264"/>
      <c r="F13" s="264"/>
      <c r="G13" s="264"/>
      <c r="H13" s="264"/>
      <c r="I13" s="264"/>
      <c r="J13" s="229"/>
      <c r="K13" s="266"/>
      <c r="M13" s="251"/>
      <c r="O13" s="251"/>
      <c r="S13" s="259">
        <v>1</v>
      </c>
    </row>
    <row r="14" spans="1:19" ht="15.75" x14ac:dyDescent="0.25">
      <c r="C14" s="232"/>
      <c r="E14" s="264"/>
      <c r="F14" s="264"/>
      <c r="G14" s="264"/>
      <c r="H14" s="264"/>
      <c r="I14" s="264"/>
      <c r="J14" s="229"/>
      <c r="K14" s="266"/>
      <c r="M14" s="229"/>
      <c r="S14" s="260" t="s">
        <v>426</v>
      </c>
    </row>
    <row r="15" spans="1:19" ht="15.75" x14ac:dyDescent="0.25">
      <c r="C15" s="232"/>
      <c r="E15" s="264"/>
      <c r="F15" s="264"/>
      <c r="G15" s="264"/>
      <c r="H15" s="264"/>
      <c r="I15" s="264"/>
      <c r="J15" s="229"/>
      <c r="K15" s="266"/>
      <c r="M15" s="229"/>
      <c r="S15" s="261" t="s">
        <v>427</v>
      </c>
    </row>
    <row r="16" spans="1:19" ht="16.5" thickBot="1" x14ac:dyDescent="0.3">
      <c r="C16" s="232"/>
      <c r="E16" s="264"/>
      <c r="F16" s="264"/>
      <c r="G16" s="264"/>
      <c r="H16" s="264"/>
      <c r="I16" s="264"/>
      <c r="J16" s="229"/>
      <c r="K16" s="266"/>
      <c r="M16" s="229"/>
      <c r="S16" s="261" t="s">
        <v>431</v>
      </c>
    </row>
    <row r="17" spans="1:19" ht="16.5" thickBot="1" x14ac:dyDescent="0.3">
      <c r="A17" s="233"/>
      <c r="B17" s="233"/>
      <c r="C17" s="234" t="s">
        <v>379</v>
      </c>
      <c r="D17" s="233"/>
      <c r="E17" s="265"/>
      <c r="F17" s="265"/>
      <c r="G17" s="265"/>
      <c r="H17" s="265"/>
      <c r="I17" s="265"/>
      <c r="J17" s="221"/>
      <c r="K17" s="263"/>
      <c r="L17" s="233"/>
      <c r="M17" s="327" t="s">
        <v>380</v>
      </c>
      <c r="N17" s="328"/>
      <c r="O17" s="329"/>
      <c r="P17" s="233"/>
      <c r="S17" s="261" t="s">
        <v>432</v>
      </c>
    </row>
    <row r="18" spans="1:19" ht="15.75" x14ac:dyDescent="0.25">
      <c r="C18" s="232" t="s">
        <v>381</v>
      </c>
      <c r="E18" s="264"/>
      <c r="F18" s="264"/>
      <c r="G18" s="264"/>
      <c r="H18" s="264"/>
      <c r="I18" s="264"/>
      <c r="J18" s="229"/>
      <c r="K18" s="266"/>
      <c r="M18" s="330"/>
      <c r="N18" s="331"/>
      <c r="O18" s="332"/>
      <c r="S18" s="261" t="s">
        <v>428</v>
      </c>
    </row>
    <row r="19" spans="1:19" ht="16.5" thickBot="1" x14ac:dyDescent="0.3">
      <c r="C19" s="232" t="s">
        <v>382</v>
      </c>
      <c r="E19" s="264"/>
      <c r="F19" s="264"/>
      <c r="G19" s="264"/>
      <c r="H19" s="264"/>
      <c r="I19" s="264"/>
      <c r="J19" s="229"/>
      <c r="K19" s="266"/>
      <c r="M19" s="333"/>
      <c r="N19" s="334"/>
      <c r="O19" s="335"/>
      <c r="S19" s="261" t="s">
        <v>429</v>
      </c>
    </row>
    <row r="20" spans="1:19" ht="16.5" thickBot="1" x14ac:dyDescent="0.3">
      <c r="C20" s="232" t="s">
        <v>383</v>
      </c>
      <c r="E20" s="264"/>
      <c r="F20" s="264"/>
      <c r="G20" s="264"/>
      <c r="H20" s="264"/>
      <c r="I20" s="264"/>
      <c r="J20" s="229"/>
      <c r="K20" s="267"/>
      <c r="M20" s="339" t="s">
        <v>384</v>
      </c>
      <c r="N20" s="340"/>
      <c r="O20" s="341"/>
      <c r="S20" s="261" t="s">
        <v>430</v>
      </c>
    </row>
    <row r="21" spans="1:19" ht="16.5" thickBot="1" x14ac:dyDescent="0.3">
      <c r="C21" s="232" t="s">
        <v>385</v>
      </c>
      <c r="E21" s="264"/>
      <c r="F21" s="264"/>
      <c r="G21" s="264"/>
      <c r="H21" s="264"/>
      <c r="I21" s="264"/>
      <c r="J21" s="229"/>
      <c r="K21" s="266"/>
      <c r="M21" s="342">
        <f ca="1">TODAY()</f>
        <v>45182</v>
      </c>
      <c r="N21" s="343"/>
      <c r="O21" s="344"/>
      <c r="S21" s="261" t="s">
        <v>360</v>
      </c>
    </row>
    <row r="22" spans="1:19" ht="15.75" x14ac:dyDescent="0.25">
      <c r="C22" s="232"/>
      <c r="E22" s="264"/>
      <c r="F22" s="264"/>
      <c r="G22" s="264"/>
      <c r="H22" s="264"/>
      <c r="I22" s="264"/>
      <c r="J22" s="229"/>
      <c r="K22" s="266"/>
      <c r="M22" s="229"/>
      <c r="S22" s="261" t="s">
        <v>434</v>
      </c>
    </row>
    <row r="23" spans="1:19" ht="15.75" x14ac:dyDescent="0.25">
      <c r="C23" s="232" t="s">
        <v>386</v>
      </c>
      <c r="E23" s="264"/>
      <c r="F23" s="264"/>
      <c r="G23" s="264"/>
      <c r="H23" s="264"/>
      <c r="I23" s="264"/>
      <c r="J23" s="229"/>
      <c r="K23" s="266"/>
      <c r="M23" s="229"/>
      <c r="S23" s="261" t="s">
        <v>433</v>
      </c>
    </row>
    <row r="24" spans="1:19" x14ac:dyDescent="0.25">
      <c r="S24" s="220" t="s">
        <v>459</v>
      </c>
    </row>
    <row r="25" spans="1:19" ht="15.75" thickBot="1" x14ac:dyDescent="0.3">
      <c r="S25" s="220" t="s">
        <v>460</v>
      </c>
    </row>
    <row r="26" spans="1:19" ht="15.75" thickBot="1" x14ac:dyDescent="0.3">
      <c r="A26" s="221"/>
      <c r="B26" s="221"/>
      <c r="C26" s="345" t="s">
        <v>387</v>
      </c>
      <c r="D26" s="346"/>
      <c r="E26" s="346"/>
      <c r="F26" s="346"/>
      <c r="G26" s="346"/>
      <c r="H26" s="346"/>
      <c r="I26" s="346"/>
      <c r="J26" s="346"/>
      <c r="K26" s="346"/>
      <c r="L26" s="346"/>
      <c r="M26" s="346"/>
      <c r="N26" s="346"/>
      <c r="O26" s="347"/>
      <c r="P26" s="221"/>
    </row>
    <row r="27" spans="1:19" ht="15.75" thickBot="1" x14ac:dyDescent="0.3"/>
    <row r="28" spans="1:19" ht="78.75" customHeight="1" thickBot="1" x14ac:dyDescent="0.3">
      <c r="C28" s="235" t="s">
        <v>388</v>
      </c>
      <c r="E28" s="318" t="s">
        <v>389</v>
      </c>
      <c r="F28" s="319"/>
      <c r="G28" s="319"/>
      <c r="H28" s="319"/>
      <c r="I28" s="319"/>
      <c r="J28" s="319"/>
      <c r="K28" s="319"/>
      <c r="L28" s="319"/>
      <c r="M28" s="320"/>
      <c r="O28" s="236"/>
    </row>
    <row r="29" spans="1:19" ht="15.75" thickBot="1" x14ac:dyDescent="0.3">
      <c r="C29" s="237"/>
      <c r="E29" s="238"/>
      <c r="F29" s="238"/>
      <c r="G29" s="238"/>
      <c r="H29" s="238"/>
      <c r="I29" s="238"/>
      <c r="J29" s="238"/>
      <c r="K29" s="238"/>
      <c r="L29" s="238"/>
      <c r="M29" s="238"/>
      <c r="O29" s="229"/>
    </row>
    <row r="30" spans="1:19" ht="79.5" customHeight="1" thickBot="1" x14ac:dyDescent="0.3">
      <c r="C30" s="235" t="s">
        <v>390</v>
      </c>
      <c r="E30" s="318" t="s">
        <v>391</v>
      </c>
      <c r="F30" s="319"/>
      <c r="G30" s="319"/>
      <c r="H30" s="319"/>
      <c r="I30" s="319"/>
      <c r="J30" s="319"/>
      <c r="K30" s="319"/>
      <c r="L30" s="319"/>
      <c r="M30" s="320"/>
      <c r="O30" s="236"/>
    </row>
    <row r="31" spans="1:19" ht="15.75" thickBot="1" x14ac:dyDescent="0.3">
      <c r="C31" s="237"/>
      <c r="E31" s="238"/>
      <c r="F31" s="238"/>
      <c r="G31" s="238"/>
      <c r="H31" s="238"/>
      <c r="I31" s="238"/>
      <c r="J31" s="238"/>
      <c r="K31" s="238"/>
      <c r="L31" s="238"/>
      <c r="M31" s="238"/>
      <c r="O31" s="229"/>
    </row>
    <row r="32" spans="1:19" ht="80.25" customHeight="1" thickBot="1" x14ac:dyDescent="0.3">
      <c r="C32" s="235" t="s">
        <v>392</v>
      </c>
      <c r="E32" s="318" t="s">
        <v>393</v>
      </c>
      <c r="F32" s="319"/>
      <c r="G32" s="319"/>
      <c r="H32" s="319"/>
      <c r="I32" s="319"/>
      <c r="J32" s="319"/>
      <c r="K32" s="319"/>
      <c r="L32" s="319"/>
      <c r="M32" s="320"/>
      <c r="O32" s="236"/>
    </row>
    <row r="33" spans="3:15" ht="15.75" thickBot="1" x14ac:dyDescent="0.3">
      <c r="C33" s="237"/>
      <c r="E33" s="238"/>
      <c r="F33" s="238"/>
      <c r="G33" s="238"/>
      <c r="H33" s="238"/>
      <c r="I33" s="238"/>
      <c r="J33" s="238"/>
      <c r="K33" s="238"/>
      <c r="L33" s="238"/>
      <c r="M33" s="238"/>
      <c r="O33" s="229"/>
    </row>
    <row r="34" spans="3:15" ht="73.5" customHeight="1" thickBot="1" x14ac:dyDescent="0.3">
      <c r="C34" s="235" t="s">
        <v>394</v>
      </c>
      <c r="E34" s="318" t="s">
        <v>395</v>
      </c>
      <c r="F34" s="319"/>
      <c r="G34" s="319"/>
      <c r="H34" s="319"/>
      <c r="I34" s="319"/>
      <c r="J34" s="319"/>
      <c r="K34" s="319"/>
      <c r="L34" s="319"/>
      <c r="M34" s="320"/>
      <c r="O34" s="236"/>
    </row>
    <row r="35" spans="3:15" ht="15.75" thickBot="1" x14ac:dyDescent="0.3"/>
    <row r="36" spans="3:15" ht="185.25" customHeight="1" thickBot="1" x14ac:dyDescent="0.3">
      <c r="C36" s="228" t="s">
        <v>396</v>
      </c>
      <c r="E36" s="336"/>
      <c r="F36" s="337"/>
      <c r="G36" s="337"/>
      <c r="H36" s="337"/>
      <c r="I36" s="337"/>
      <c r="J36" s="337"/>
      <c r="K36" s="337"/>
      <c r="L36" s="337"/>
      <c r="M36" s="338"/>
      <c r="O36" s="262"/>
    </row>
    <row r="37" spans="3:15" x14ac:dyDescent="0.25"/>
    <row r="38" spans="3:15" x14ac:dyDescent="0.25"/>
  </sheetData>
  <sheetProtection algorithmName="SHA-512" hashValue="dcrz3oq1vNklwymAN+veumuN04lu2cKsXB5+DmbDTpaGsI59QLCCcojZWuMMz/DTSEfoJCuhRSd9PWDo/OO7yw==" saltValue="ipK8ET9mldRU/ulJS8rdpg==" spinCount="100000" sheet="1"/>
  <mergeCells count="12">
    <mergeCell ref="E34:M34"/>
    <mergeCell ref="E36:M36"/>
    <mergeCell ref="M20:O20"/>
    <mergeCell ref="M21:O21"/>
    <mergeCell ref="C26:O26"/>
    <mergeCell ref="E28:M28"/>
    <mergeCell ref="E30:M30"/>
    <mergeCell ref="E32:M32"/>
    <mergeCell ref="G4:I4"/>
    <mergeCell ref="E2:I2"/>
    <mergeCell ref="M17:O17"/>
    <mergeCell ref="M18:O19"/>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Drop Down 1">
              <controlPr locked="0" defaultSize="0" autoLine="0" autoPict="0">
                <anchor moveWithCells="1">
                  <from>
                    <xdr:col>1</xdr:col>
                    <xdr:colOff>428625</xdr:colOff>
                    <xdr:row>5</xdr:row>
                    <xdr:rowOff>0</xdr:rowOff>
                  </from>
                  <to>
                    <xdr:col>2</xdr:col>
                    <xdr:colOff>2162175</xdr:colOff>
                    <xdr:row>5</xdr:row>
                    <xdr:rowOff>200025</xdr:rowOff>
                  </to>
                </anchor>
              </controlPr>
            </control>
          </mc:Choice>
        </mc:AlternateContent>
        <mc:AlternateContent xmlns:mc="http://schemas.openxmlformats.org/markup-compatibility/2006">
          <mc:Choice Requires="x14">
            <control shapeId="28676" r:id="rId5" name="Drop Down 4">
              <controlPr locked="0" defaultSize="0" autoLine="0" autoPict="0">
                <anchor moveWithCells="1">
                  <from>
                    <xdr:col>12</xdr:col>
                    <xdr:colOff>19050</xdr:colOff>
                    <xdr:row>17</xdr:row>
                    <xdr:rowOff>28575</xdr:rowOff>
                  </from>
                  <to>
                    <xdr:col>14</xdr:col>
                    <xdr:colOff>685800</xdr:colOff>
                    <xdr:row>18</xdr:row>
                    <xdr:rowOff>152400</xdr:rowOff>
                  </to>
                </anchor>
              </controlPr>
            </control>
          </mc:Choice>
        </mc:AlternateContent>
        <mc:AlternateContent xmlns:mc="http://schemas.openxmlformats.org/markup-compatibility/2006">
          <mc:Choice Requires="x14">
            <control shapeId="28677" r:id="rId6" name="Check Box 5">
              <controlPr defaultSize="0" autoFill="0" autoLine="0" autoPict="0">
                <anchor moveWithCells="1">
                  <from>
                    <xdr:col>14</xdr:col>
                    <xdr:colOff>152400</xdr:colOff>
                    <xdr:row>26</xdr:row>
                    <xdr:rowOff>190500</xdr:rowOff>
                  </from>
                  <to>
                    <xdr:col>14</xdr:col>
                    <xdr:colOff>457200</xdr:colOff>
                    <xdr:row>27</xdr:row>
                    <xdr:rowOff>209550</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from>
                    <xdr:col>14</xdr:col>
                    <xdr:colOff>133350</xdr:colOff>
                    <xdr:row>28</xdr:row>
                    <xdr:rowOff>180975</xdr:rowOff>
                  </from>
                  <to>
                    <xdr:col>14</xdr:col>
                    <xdr:colOff>438150</xdr:colOff>
                    <xdr:row>29</xdr:row>
                    <xdr:rowOff>200025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from>
                    <xdr:col>14</xdr:col>
                    <xdr:colOff>133350</xdr:colOff>
                    <xdr:row>30</xdr:row>
                    <xdr:rowOff>180975</xdr:rowOff>
                  </from>
                  <to>
                    <xdr:col>14</xdr:col>
                    <xdr:colOff>438150</xdr:colOff>
                    <xdr:row>31</xdr:row>
                    <xdr:rowOff>200025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from>
                    <xdr:col>14</xdr:col>
                    <xdr:colOff>114300</xdr:colOff>
                    <xdr:row>32</xdr:row>
                    <xdr:rowOff>180975</xdr:rowOff>
                  </from>
                  <to>
                    <xdr:col>14</xdr:col>
                    <xdr:colOff>419100</xdr:colOff>
                    <xdr:row>33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N218"/>
  <sheetViews>
    <sheetView showGridLines="0" tabSelected="1" topLeftCell="A22" zoomScaleNormal="100" zoomScaleSheetLayoutView="90" workbookViewId="0">
      <selection activeCell="D27" sqref="D27:E29"/>
    </sheetView>
  </sheetViews>
  <sheetFormatPr defaultColWidth="0" defaultRowHeight="12.75" customHeight="1" zeroHeight="1" x14ac:dyDescent="0.2"/>
  <cols>
    <col min="1" max="1" width="58.85546875" style="2" customWidth="1"/>
    <col min="2" max="3" width="31.85546875" style="2" customWidth="1"/>
    <col min="4" max="4" width="20.7109375" style="2" customWidth="1"/>
    <col min="5" max="5" width="34.7109375" style="2" customWidth="1"/>
    <col min="6" max="6" width="1.28515625" style="3" customWidth="1"/>
    <col min="7" max="7" width="1.85546875" style="3" customWidth="1"/>
    <col min="8" max="10" width="26.28515625" style="3" hidden="1" customWidth="1"/>
    <col min="11" max="11" width="2" style="3" hidden="1" customWidth="1"/>
    <col min="12" max="14" width="26.28515625" style="3" hidden="1" customWidth="1"/>
    <col min="15" max="16384" width="9.140625" style="3" hidden="1"/>
  </cols>
  <sheetData>
    <row r="1" spans="1:10" ht="36" customHeight="1" x14ac:dyDescent="0.25">
      <c r="A1" s="422"/>
      <c r="B1" s="422"/>
      <c r="C1" s="422"/>
      <c r="D1" s="422"/>
      <c r="E1" s="422"/>
      <c r="H1" s="423"/>
      <c r="I1" s="424"/>
      <c r="J1" s="425"/>
    </row>
    <row r="2" spans="1:10" ht="27" x14ac:dyDescent="0.25">
      <c r="A2" s="144"/>
      <c r="B2" s="438" t="str">
        <f>HLOOKUP(Translation!C1,Translation!$C$6:$E$71,2,FALSE)</f>
        <v>FINAL REPORT</v>
      </c>
      <c r="C2" s="438"/>
      <c r="D2" s="438"/>
      <c r="E2" s="438"/>
      <c r="H2" s="423"/>
      <c r="I2" s="424"/>
      <c r="J2" s="425"/>
    </row>
    <row r="3" spans="1:10" ht="19.5" x14ac:dyDescent="0.25">
      <c r="A3" s="144"/>
      <c r="B3" s="349" t="s">
        <v>462</v>
      </c>
      <c r="C3" s="350"/>
      <c r="D3" s="350"/>
      <c r="E3" s="351"/>
      <c r="H3" s="423"/>
      <c r="I3" s="424"/>
      <c r="J3" s="425"/>
    </row>
    <row r="4" spans="1:10" ht="14.25" x14ac:dyDescent="0.2">
      <c r="A4" s="348" t="str">
        <f>HLOOKUP(Translation!C1,Translation!$C$6:$E$71,4,FALSE)</f>
        <v xml:space="preserve">Before completing this table please read carefully the instructions available on </v>
      </c>
      <c r="B4" s="348"/>
      <c r="C4" s="348"/>
      <c r="D4" s="348"/>
      <c r="E4" s="348"/>
      <c r="H4" s="423"/>
      <c r="I4" s="424"/>
      <c r="J4" s="425"/>
    </row>
    <row r="5" spans="1:10" ht="14.25" x14ac:dyDescent="0.2">
      <c r="A5" s="348" t="s">
        <v>461</v>
      </c>
      <c r="B5" s="348"/>
      <c r="C5" s="348"/>
      <c r="D5" s="348"/>
      <c r="E5" s="348"/>
      <c r="H5" s="423"/>
      <c r="I5" s="424"/>
      <c r="J5" s="425"/>
    </row>
    <row r="6" spans="1:10" ht="14.25" x14ac:dyDescent="0.2">
      <c r="A6" s="348" t="str">
        <f>HLOOKUP(Translation!C1,Translation!$C$6:$E$71,5,FALSE)</f>
        <v>Programme guide and instructions for applicants</v>
      </c>
      <c r="B6" s="348"/>
      <c r="C6" s="348"/>
      <c r="D6" s="348"/>
      <c r="E6" s="348"/>
      <c r="H6" s="423"/>
      <c r="I6" s="424"/>
      <c r="J6" s="425"/>
    </row>
    <row r="7" spans="1:10" ht="18" x14ac:dyDescent="0.25">
      <c r="A7" s="429" t="str">
        <f>HLOOKUP(Translation!$C$1,Translation!$C$6:$E$72,8,FALSE)</f>
        <v>Jean Monnet Chairs   ♦   Jean Monnet Modules</v>
      </c>
      <c r="B7" s="429"/>
      <c r="C7" s="429"/>
      <c r="D7" s="429"/>
      <c r="E7" s="429"/>
      <c r="H7" s="423"/>
      <c r="I7" s="424"/>
      <c r="J7" s="425"/>
    </row>
    <row r="8" spans="1:10" ht="15" x14ac:dyDescent="0.2">
      <c r="A8" s="430"/>
      <c r="B8" s="430"/>
      <c r="C8" s="430"/>
      <c r="D8" s="430"/>
      <c r="E8" s="89"/>
      <c r="H8" s="423"/>
      <c r="I8" s="424"/>
      <c r="J8" s="425"/>
    </row>
    <row r="9" spans="1:10" ht="11.25" customHeight="1" x14ac:dyDescent="0.2">
      <c r="A9" s="431"/>
      <c r="B9" s="432"/>
      <c r="C9" s="432"/>
      <c r="D9" s="432"/>
      <c r="E9" s="433"/>
      <c r="H9" s="423"/>
      <c r="I9" s="424"/>
      <c r="J9" s="425"/>
    </row>
    <row r="10" spans="1:10" s="1" customFormat="1" ht="60.75" customHeight="1" x14ac:dyDescent="0.2">
      <c r="A10" s="147" t="str">
        <f>HLOOKUP(Translation!$C$1,Translation!$C$6:$E$72,15,FALSE)</f>
        <v>EU grant for:</v>
      </c>
      <c r="B10" s="434"/>
      <c r="C10" s="434"/>
      <c r="D10" s="90" t="str">
        <f>HLOOKUP(Translation!$C$1,Translation!$C$6:$E$72,16,FALSE)</f>
        <v>is maximum :</v>
      </c>
      <c r="E10" s="214">
        <f>INDEX(UniqueScales!B67:B70,UniqueScales!B66)</f>
        <v>0</v>
      </c>
      <c r="F10" s="3"/>
      <c r="H10" s="423"/>
      <c r="I10" s="424"/>
      <c r="J10" s="425"/>
    </row>
    <row r="11" spans="1:10" ht="6" customHeight="1" x14ac:dyDescent="0.2">
      <c r="A11" s="403"/>
      <c r="B11" s="404"/>
      <c r="C11" s="404"/>
      <c r="D11" s="91"/>
      <c r="E11" s="46"/>
      <c r="H11" s="423"/>
      <c r="I11" s="424"/>
      <c r="J11" s="425"/>
    </row>
    <row r="12" spans="1:10" ht="54" customHeight="1" thickBot="1" x14ac:dyDescent="0.25">
      <c r="A12" s="435" t="str">
        <f>HLOOKUP(Translation!$C$1,Translation!$C$6:$E$72,17,FALSE)</f>
        <v>Select  your country</v>
      </c>
      <c r="B12" s="436"/>
      <c r="C12" s="436"/>
      <c r="D12" s="436"/>
      <c r="E12" s="437"/>
      <c r="H12" s="423"/>
      <c r="I12" s="424"/>
      <c r="J12" s="425"/>
    </row>
    <row r="13" spans="1:10" ht="7.5" customHeight="1" thickBot="1" x14ac:dyDescent="0.25">
      <c r="A13" s="19"/>
      <c r="B13" s="7"/>
      <c r="C13" s="8"/>
      <c r="H13" s="423"/>
      <c r="I13" s="424"/>
      <c r="J13" s="425"/>
    </row>
    <row r="14" spans="1:10" ht="27.75" customHeight="1" x14ac:dyDescent="0.2">
      <c r="A14" s="405" t="str">
        <f>HLOOKUP(Translation!$C$1,Translation!$C$6:$E$72,18,FALSE)</f>
        <v>Costs of</v>
      </c>
      <c r="B14" s="407" t="str">
        <f>HLOOKUP(Translation!$C$1,Translation!$C$6:$E$72,19,FALSE)</f>
        <v xml:space="preserve"> the Teaching costs scale is</v>
      </c>
      <c r="C14" s="408"/>
      <c r="D14" s="408"/>
      <c r="E14" s="409"/>
      <c r="H14" s="423"/>
      <c r="I14" s="424"/>
      <c r="J14" s="425"/>
    </row>
    <row r="15" spans="1:10" ht="27.75" customHeight="1" thickBot="1" x14ac:dyDescent="0.25">
      <c r="A15" s="406"/>
      <c r="B15" s="410">
        <f>+INDEX(UniqueScales!B2:B63,UniqueScales!B71)</f>
        <v>0</v>
      </c>
      <c r="C15" s="411"/>
      <c r="D15" s="411"/>
      <c r="E15" s="412"/>
      <c r="H15" s="423"/>
      <c r="I15" s="424"/>
      <c r="J15" s="425"/>
    </row>
    <row r="16" spans="1:10" ht="15.75" thickBot="1" x14ac:dyDescent="0.25">
      <c r="A16" s="10"/>
      <c r="B16" s="3"/>
      <c r="C16" s="3"/>
      <c r="D16" s="11"/>
      <c r="E16" s="9"/>
      <c r="H16" s="423"/>
      <c r="I16" s="424"/>
      <c r="J16" s="425"/>
    </row>
    <row r="17" spans="1:11" ht="18.75" thickBot="1" x14ac:dyDescent="0.3">
      <c r="A17" s="413" t="str">
        <f>HLOOKUP(Translation!$C$1,Translation!$C$6:$E$72,21,FALSE)</f>
        <v>Please complete the yellow cells</v>
      </c>
      <c r="B17" s="414"/>
      <c r="C17" s="414"/>
      <c r="D17" s="414"/>
      <c r="E17" s="415"/>
      <c r="F17" s="20"/>
      <c r="G17" s="51"/>
      <c r="H17" s="423"/>
      <c r="I17" s="424"/>
      <c r="J17" s="425"/>
      <c r="K17" s="51"/>
    </row>
    <row r="18" spans="1:11" ht="21.75" customHeight="1" x14ac:dyDescent="0.2">
      <c r="A18" s="268" t="s">
        <v>463</v>
      </c>
      <c r="B18" s="416"/>
      <c r="C18" s="417"/>
      <c r="D18" s="417"/>
      <c r="E18" s="418"/>
      <c r="F18" s="5"/>
      <c r="G18" s="5"/>
      <c r="H18" s="423"/>
      <c r="I18" s="424"/>
      <c r="J18" s="425"/>
      <c r="K18" s="5"/>
    </row>
    <row r="19" spans="1:11" s="1" customFormat="1" ht="16.5" x14ac:dyDescent="0.2">
      <c r="A19" s="269" t="str">
        <f>HLOOKUP(Translation!$C$1,Translation!$C$6:$E$95,73,FALSE)</f>
        <v>Eligibility period</v>
      </c>
      <c r="B19" s="215" t="s">
        <v>358</v>
      </c>
      <c r="C19" s="155"/>
      <c r="D19" s="215" t="str">
        <f>HLOOKUP(Translation!$C$1,Translation!$C$6:$E$95,89,FALSE)</f>
        <v>to</v>
      </c>
      <c r="E19" s="216"/>
      <c r="F19" s="10"/>
      <c r="G19" s="10"/>
      <c r="H19" s="423"/>
      <c r="I19" s="424"/>
      <c r="J19" s="425"/>
      <c r="K19" s="10"/>
    </row>
    <row r="20" spans="1:11" ht="16.5" hidden="1" x14ac:dyDescent="0.3">
      <c r="A20" s="269" t="str">
        <f>HLOOKUP(Translation!$C$1,Translation!$C$6:$E$95,75,FALSE)</f>
        <v>Project Title</v>
      </c>
      <c r="B20" s="419"/>
      <c r="C20" s="420"/>
      <c r="D20" s="420"/>
      <c r="E20" s="421"/>
      <c r="F20" s="5"/>
      <c r="G20" s="5"/>
      <c r="H20" s="423"/>
      <c r="I20" s="424"/>
      <c r="J20" s="425"/>
      <c r="K20" s="5"/>
    </row>
    <row r="21" spans="1:11" ht="16.5" x14ac:dyDescent="0.3">
      <c r="A21" s="269" t="str">
        <f>HLOOKUP(Translation!$C$1,Translation!$C$6:$E$95,76,FALSE)</f>
        <v>Organisation name</v>
      </c>
      <c r="B21" s="419"/>
      <c r="C21" s="420"/>
      <c r="D21" s="420"/>
      <c r="E21" s="421"/>
      <c r="F21" s="5"/>
      <c r="G21" s="5"/>
      <c r="H21" s="423"/>
      <c r="I21" s="424"/>
      <c r="J21" s="425"/>
      <c r="K21" s="5"/>
    </row>
    <row r="22" spans="1:11" ht="16.5" x14ac:dyDescent="0.3">
      <c r="A22" s="269" t="str">
        <f>HLOOKUP(Translation!$C$1,Translation!$C$6:$E$95,77,FALSE)</f>
        <v>Contact person name</v>
      </c>
      <c r="B22" s="419"/>
      <c r="C22" s="420"/>
      <c r="D22" s="420"/>
      <c r="E22" s="421"/>
      <c r="F22" s="5"/>
      <c r="G22" s="5"/>
      <c r="H22" s="423"/>
      <c r="I22" s="424"/>
      <c r="J22" s="425"/>
      <c r="K22" s="5"/>
    </row>
    <row r="23" spans="1:11" ht="17.25" thickBot="1" x14ac:dyDescent="0.35">
      <c r="A23" s="270" t="str">
        <f>HLOOKUP(Translation!$C$1,Translation!$C$6:$E$95,78,FALSE)</f>
        <v>contact e-mail</v>
      </c>
      <c r="B23" s="419"/>
      <c r="C23" s="420"/>
      <c r="D23" s="420"/>
      <c r="E23" s="421"/>
      <c r="F23" s="5"/>
      <c r="G23" s="5"/>
      <c r="H23" s="423"/>
      <c r="I23" s="424"/>
      <c r="J23" s="425"/>
      <c r="K23" s="5"/>
    </row>
    <row r="24" spans="1:11" ht="7.5" customHeight="1" thickBot="1" x14ac:dyDescent="0.25">
      <c r="A24" s="10"/>
      <c r="B24" s="3"/>
      <c r="C24" s="3"/>
      <c r="D24" s="18">
        <v>400</v>
      </c>
      <c r="E24" s="9"/>
      <c r="H24" s="426"/>
      <c r="I24" s="427"/>
      <c r="J24" s="428"/>
    </row>
    <row r="25" spans="1:11" ht="13.5" thickBot="1" x14ac:dyDescent="0.25">
      <c r="A25" s="30" t="str">
        <f>HLOOKUP(Translation!$C$1,Translation!$C$6:$E$72,22,FALSE)</f>
        <v>Please write down the name of professor N° 1</v>
      </c>
      <c r="B25" s="3"/>
      <c r="C25" s="3"/>
      <c r="D25" s="3"/>
      <c r="E25" s="3"/>
      <c r="H25" s="49" t="s">
        <v>67</v>
      </c>
      <c r="I25" s="395" t="s">
        <v>68</v>
      </c>
      <c r="J25" s="396"/>
    </row>
    <row r="26" spans="1:11" ht="15.75" thickBot="1" x14ac:dyDescent="0.25">
      <c r="A26" s="272"/>
      <c r="B26" s="33" t="str">
        <f>HLOOKUP(Translation!$C$1,Translation!$C$6:$E$72,23,FALSE)</f>
        <v>Approved budget</v>
      </c>
      <c r="C26" s="34" t="str">
        <f>HLOOKUP(Translation!$C$1,Translation!$C$6:$E$84,79,FALSE)</f>
        <v>Actual data</v>
      </c>
      <c r="D26" s="397" t="str">
        <f>HLOOKUP(Translation!$C$1,Translation!$C$6:$E$95,80,FALSE)</f>
        <v>Comment (compulsory if deviations)</v>
      </c>
      <c r="E26" s="398"/>
      <c r="H26" s="49"/>
      <c r="I26" s="59"/>
      <c r="J26" s="60"/>
    </row>
    <row r="27" spans="1:11" ht="24.95" customHeight="1" thickBot="1" x14ac:dyDescent="0.25">
      <c r="A27" s="27" t="str">
        <f>HLOOKUP(Translation!$C$1,Translation!$C$6:$E$72,24,FALSE)</f>
        <v>Hours 1° Year</v>
      </c>
      <c r="B27" s="57"/>
      <c r="C27" s="57"/>
      <c r="D27" s="383"/>
      <c r="E27" s="384"/>
      <c r="H27" s="52"/>
      <c r="I27" s="389"/>
      <c r="J27" s="390"/>
    </row>
    <row r="28" spans="1:11" ht="24.95" customHeight="1" thickBot="1" x14ac:dyDescent="0.25">
      <c r="A28" s="28" t="str">
        <f>HLOOKUP(Translation!$C$1,Translation!$C$6:$E$72,25,FALSE)</f>
        <v>Hours 2° Year</v>
      </c>
      <c r="B28" s="57"/>
      <c r="C28" s="57"/>
      <c r="D28" s="385"/>
      <c r="E28" s="386"/>
      <c r="H28" s="53"/>
      <c r="I28" s="391"/>
      <c r="J28" s="392"/>
    </row>
    <row r="29" spans="1:11" ht="24.95" customHeight="1" thickBot="1" x14ac:dyDescent="0.25">
      <c r="A29" s="29" t="str">
        <f>HLOOKUP(Translation!$C$1,Translation!$C$6:$E$72,26,FALSE)</f>
        <v>Hours 3° Year</v>
      </c>
      <c r="B29" s="57"/>
      <c r="C29" s="57"/>
      <c r="D29" s="387"/>
      <c r="E29" s="388"/>
      <c r="H29" s="54"/>
      <c r="I29" s="393"/>
      <c r="J29" s="394"/>
    </row>
    <row r="30" spans="1:11" ht="25.5" customHeight="1" thickBot="1" x14ac:dyDescent="0.25">
      <c r="A30" s="25" t="str">
        <f>HLOOKUP(Translation!$C$1,Translation!$C$6:$E$72,27,FALSE)</f>
        <v>Total Hours</v>
      </c>
      <c r="B30" s="143">
        <f>ROUND(SUM(B27:B29),0)</f>
        <v>0</v>
      </c>
      <c r="C30" s="143">
        <f>ROUND(SUM(C27:C29),0)</f>
        <v>0</v>
      </c>
      <c r="D30" s="1"/>
      <c r="E30" s="9"/>
      <c r="H30" s="26">
        <f>IFERROR(IF(ISERR($B$15*H27+($D$15+$D$24/H29)*H28)/H27,0,($B$15*H27+($D$15+$D$24/H29)*H28)/H27),0)</f>
        <v>0</v>
      </c>
      <c r="I30" s="37"/>
      <c r="J30" s="42"/>
    </row>
    <row r="31" spans="1:11" ht="30" customHeight="1" thickBot="1" x14ac:dyDescent="0.25">
      <c r="A31" s="61" t="str">
        <f>HLOOKUP(Translation!$C$1,Translation!$C$6:$E$72,28,FALSE)</f>
        <v>Total teaching costs for professor mentionned under professor N° 1</v>
      </c>
      <c r="B31" s="24">
        <f>IFERROR(B30*$B$15,"")</f>
        <v>0</v>
      </c>
      <c r="C31" s="24">
        <f>IFERROR(C30*$B$15,"")</f>
        <v>0</v>
      </c>
      <c r="D31" s="3"/>
      <c r="E31" s="9"/>
      <c r="H31" s="24">
        <f>IFERROR(IF(#REF!="Select your country","Select your country",(H30*H27*H29)),0)</f>
        <v>0</v>
      </c>
      <c r="I31" s="37"/>
      <c r="J31" s="42"/>
    </row>
    <row r="32" spans="1:11" ht="5.25" customHeight="1" thickBot="1" x14ac:dyDescent="0.25">
      <c r="A32" s="10"/>
      <c r="B32" s="62"/>
      <c r="C32" s="63"/>
      <c r="D32" s="12"/>
      <c r="E32" s="63"/>
      <c r="H32" s="43"/>
      <c r="I32" s="44"/>
      <c r="J32" s="45"/>
    </row>
    <row r="33" spans="1:10" ht="13.5" thickBot="1" x14ac:dyDescent="0.25">
      <c r="A33" s="30" t="str">
        <f>HLOOKUP(Translation!$C$1,Translation!$C$6:$E$72,29,FALSE)</f>
        <v>Please write down the name of professor N° 2</v>
      </c>
      <c r="B33" s="3"/>
      <c r="C33" s="3"/>
      <c r="D33" s="3"/>
      <c r="E33" s="3"/>
      <c r="H33" s="49" t="s">
        <v>67</v>
      </c>
      <c r="I33" s="395" t="s">
        <v>68</v>
      </c>
      <c r="J33" s="396"/>
    </row>
    <row r="34" spans="1:10" ht="15.75" thickBot="1" x14ac:dyDescent="0.25">
      <c r="A34" s="272"/>
      <c r="B34" s="33" t="str">
        <f>HLOOKUP(Translation!$C$1,Translation!$C$6:$E$72,23,FALSE)</f>
        <v>Approved budget</v>
      </c>
      <c r="C34" s="34" t="str">
        <f>HLOOKUP(Translation!$C$1,Translation!$C$6:$E$84,79,FALSE)</f>
        <v>Actual data</v>
      </c>
      <c r="D34" s="397" t="str">
        <f>HLOOKUP(Translation!$C$1,Translation!$C$6:$E$95,80,FALSE)</f>
        <v>Comment (compulsory if deviations)</v>
      </c>
      <c r="E34" s="398"/>
      <c r="H34" s="49"/>
      <c r="I34" s="59"/>
      <c r="J34" s="60"/>
    </row>
    <row r="35" spans="1:10" ht="24.95" customHeight="1" thickBot="1" x14ac:dyDescent="0.25">
      <c r="A35" s="27" t="str">
        <f>HLOOKUP(Translation!$C$1,Translation!$C$6:$E$72,24,FALSE)</f>
        <v>Hours 1° Year</v>
      </c>
      <c r="B35" s="57"/>
      <c r="C35" s="57"/>
      <c r="D35" s="383"/>
      <c r="E35" s="384"/>
      <c r="H35" s="52"/>
      <c r="I35" s="389"/>
      <c r="J35" s="390"/>
    </row>
    <row r="36" spans="1:10" ht="24.95" customHeight="1" thickBot="1" x14ac:dyDescent="0.25">
      <c r="A36" s="28" t="str">
        <f>HLOOKUP(Translation!$C$1,Translation!$C$6:$E$72,25,FALSE)</f>
        <v>Hours 2° Year</v>
      </c>
      <c r="B36" s="57"/>
      <c r="C36" s="57"/>
      <c r="D36" s="385"/>
      <c r="E36" s="386"/>
      <c r="H36" s="53"/>
      <c r="I36" s="391"/>
      <c r="J36" s="392"/>
    </row>
    <row r="37" spans="1:10" ht="24.95" customHeight="1" thickBot="1" x14ac:dyDescent="0.25">
      <c r="A37" s="29" t="str">
        <f>HLOOKUP(Translation!$C$1,Translation!$C$6:$E$72,26,FALSE)</f>
        <v>Hours 3° Year</v>
      </c>
      <c r="B37" s="57"/>
      <c r="C37" s="57"/>
      <c r="D37" s="387"/>
      <c r="E37" s="388"/>
      <c r="H37" s="54"/>
      <c r="I37" s="393"/>
      <c r="J37" s="394"/>
    </row>
    <row r="38" spans="1:10" ht="25.5" customHeight="1" thickBot="1" x14ac:dyDescent="0.25">
      <c r="A38" s="25" t="str">
        <f>HLOOKUP(Translation!$C$1,Translation!$C$6:$E$72,27,FALSE)</f>
        <v>Total Hours</v>
      </c>
      <c r="B38" s="143">
        <f>ROUND(SUM(B35:B37),0)</f>
        <v>0</v>
      </c>
      <c r="C38" s="143">
        <f>ROUND(SUM(C35:C37),0)</f>
        <v>0</v>
      </c>
      <c r="D38" s="3"/>
      <c r="E38" s="9"/>
      <c r="H38" s="26">
        <f>IFERROR(IF(ISERR($B$15*H35+($D$15+$D$24/H37)*H36)/H35,0,($B$15*H35+($D$15+$D$24/H37)*H36)/H35),0)</f>
        <v>0</v>
      </c>
      <c r="I38" s="37"/>
      <c r="J38" s="42"/>
    </row>
    <row r="39" spans="1:10" ht="30" customHeight="1" thickBot="1" x14ac:dyDescent="0.25">
      <c r="A39" s="61" t="str">
        <f>HLOOKUP(Translation!$C$1,Translation!$C$6:$E$72,30,FALSE)</f>
        <v>Total teaching costs for professor mentionned under professor N° 2</v>
      </c>
      <c r="B39" s="24">
        <f>IFERROR(B38*$B$15,"")</f>
        <v>0</v>
      </c>
      <c r="C39" s="24">
        <f>IFERROR(C38*$B$15,"")</f>
        <v>0</v>
      </c>
      <c r="D39" s="3"/>
      <c r="E39" s="9"/>
      <c r="H39" s="24">
        <f>IFERROR(IF(#REF!="Select your country","Select your country",(H38*H35*H37)),0)</f>
        <v>0</v>
      </c>
      <c r="I39" s="37"/>
      <c r="J39" s="42"/>
    </row>
    <row r="40" spans="1:10" ht="5.25" customHeight="1" thickBot="1" x14ac:dyDescent="0.25">
      <c r="A40" s="4"/>
      <c r="B40" s="5"/>
      <c r="C40" s="5"/>
      <c r="D40" s="5"/>
      <c r="E40" s="5"/>
      <c r="H40" s="47"/>
      <c r="I40" s="6"/>
      <c r="J40" s="46"/>
    </row>
    <row r="41" spans="1:10" ht="13.5" thickBot="1" x14ac:dyDescent="0.25">
      <c r="A41" s="30" t="str">
        <f>HLOOKUP(Translation!$C$1,Translation!$C$6:$E$72,31,FALSE)</f>
        <v>Please write down the name of professor N° 3</v>
      </c>
      <c r="B41" s="3"/>
      <c r="C41" s="3"/>
      <c r="D41" s="3"/>
      <c r="E41" s="3"/>
      <c r="H41" s="49" t="s">
        <v>67</v>
      </c>
      <c r="I41" s="395" t="s">
        <v>68</v>
      </c>
      <c r="J41" s="396"/>
    </row>
    <row r="42" spans="1:10" ht="15.75" thickBot="1" x14ac:dyDescent="0.25">
      <c r="A42" s="272"/>
      <c r="B42" s="33" t="str">
        <f>HLOOKUP(Translation!$C$1,Translation!$C$6:$E$72,23,FALSE)</f>
        <v>Approved budget</v>
      </c>
      <c r="C42" s="34" t="str">
        <f>HLOOKUP(Translation!$C$1,Translation!$C$6:$E$84,79,FALSE)</f>
        <v>Actual data</v>
      </c>
      <c r="D42" s="397" t="str">
        <f>HLOOKUP(Translation!$C$1,Translation!$C$6:$E$95,80,FALSE)</f>
        <v>Comment (compulsory if deviations)</v>
      </c>
      <c r="E42" s="398"/>
      <c r="H42" s="49"/>
      <c r="I42" s="59"/>
      <c r="J42" s="60"/>
    </row>
    <row r="43" spans="1:10" ht="24.95" customHeight="1" thickBot="1" x14ac:dyDescent="0.25">
      <c r="A43" s="27" t="str">
        <f>HLOOKUP(Translation!$C$1,Translation!$C$6:$E$72,24,FALSE)</f>
        <v>Hours 1° Year</v>
      </c>
      <c r="B43" s="57"/>
      <c r="C43" s="57"/>
      <c r="D43" s="383"/>
      <c r="E43" s="384"/>
      <c r="H43" s="52"/>
      <c r="I43" s="389"/>
      <c r="J43" s="390"/>
    </row>
    <row r="44" spans="1:10" ht="24.95" customHeight="1" thickBot="1" x14ac:dyDescent="0.25">
      <c r="A44" s="28" t="str">
        <f>HLOOKUP(Translation!$C$1,Translation!$C$6:$E$72,25,FALSE)</f>
        <v>Hours 2° Year</v>
      </c>
      <c r="B44" s="57"/>
      <c r="C44" s="57"/>
      <c r="D44" s="385"/>
      <c r="E44" s="386"/>
      <c r="H44" s="53"/>
      <c r="I44" s="391"/>
      <c r="J44" s="392"/>
    </row>
    <row r="45" spans="1:10" ht="24.95" customHeight="1" thickBot="1" x14ac:dyDescent="0.25">
      <c r="A45" s="29" t="str">
        <f>HLOOKUP(Translation!$C$1,Translation!$C$6:$E$72,26,FALSE)</f>
        <v>Hours 3° Year</v>
      </c>
      <c r="B45" s="57"/>
      <c r="C45" s="57"/>
      <c r="D45" s="387"/>
      <c r="E45" s="388"/>
      <c r="H45" s="54"/>
      <c r="I45" s="393"/>
      <c r="J45" s="394"/>
    </row>
    <row r="46" spans="1:10" ht="25.5" customHeight="1" thickBot="1" x14ac:dyDescent="0.25">
      <c r="A46" s="25" t="str">
        <f>HLOOKUP(Translation!$C$1,Translation!$C$6:$E$72,27,FALSE)</f>
        <v>Total Hours</v>
      </c>
      <c r="B46" s="143">
        <f>ROUND(SUM(B43:B45),0)</f>
        <v>0</v>
      </c>
      <c r="C46" s="143">
        <f>ROUND(SUM(C43:C45),0)</f>
        <v>0</v>
      </c>
      <c r="D46" s="3"/>
      <c r="E46" s="9"/>
      <c r="H46" s="26">
        <f>IFERROR(IF(ISERR($B$15*H43+($D$15+$D$24/H45)*H44)/H43,0,($B$15*H43+($D$15+$D$24/H45)*H44)/H43),0)</f>
        <v>0</v>
      </c>
      <c r="I46" s="37"/>
      <c r="J46" s="42"/>
    </row>
    <row r="47" spans="1:10" ht="30" customHeight="1" thickBot="1" x14ac:dyDescent="0.25">
      <c r="A47" s="61" t="str">
        <f>HLOOKUP(Translation!$C$1,Translation!$C$6:$E$72,32,FALSE)</f>
        <v>Total teaching costs for professor mentionned under professor N° 3</v>
      </c>
      <c r="B47" s="24">
        <f>IFERROR(B46*$B$15,"")</f>
        <v>0</v>
      </c>
      <c r="C47" s="24">
        <f>IFERROR(C46*$B$15,"")</f>
        <v>0</v>
      </c>
      <c r="D47" s="3"/>
      <c r="E47" s="9"/>
      <c r="H47" s="24">
        <f>IFERROR(IF(#REF!="Select your country","Select your country",(H46*H43*H45)),0)</f>
        <v>0</v>
      </c>
      <c r="I47" s="37"/>
      <c r="J47" s="42"/>
    </row>
    <row r="48" spans="1:10" ht="6" customHeight="1" thickBot="1" x14ac:dyDescent="0.25">
      <c r="A48" s="5"/>
      <c r="B48" s="5"/>
      <c r="C48" s="5"/>
      <c r="D48" s="5"/>
      <c r="E48" s="5"/>
      <c r="H48" s="47"/>
      <c r="I48" s="6"/>
      <c r="J48" s="46"/>
    </row>
    <row r="49" spans="1:10" ht="13.5" thickBot="1" x14ac:dyDescent="0.25">
      <c r="A49" s="30" t="str">
        <f>HLOOKUP(Translation!$C$1,Translation!$C$6:$E$72,33,FALSE)</f>
        <v>Please write down the name of professor N° 4</v>
      </c>
      <c r="B49" s="3"/>
      <c r="C49" s="3"/>
      <c r="D49" s="3"/>
      <c r="E49" s="3"/>
      <c r="H49" s="49" t="s">
        <v>67</v>
      </c>
      <c r="I49" s="395" t="s">
        <v>68</v>
      </c>
      <c r="J49" s="396"/>
    </row>
    <row r="50" spans="1:10" ht="15.75" thickBot="1" x14ac:dyDescent="0.25">
      <c r="A50" s="272"/>
      <c r="B50" s="33" t="str">
        <f>HLOOKUP(Translation!$C$1,Translation!$C$6:$E$72,23,FALSE)</f>
        <v>Approved budget</v>
      </c>
      <c r="C50" s="34" t="str">
        <f>HLOOKUP(Translation!$C$1,Translation!$C$6:$E$84,79,FALSE)</f>
        <v>Actual data</v>
      </c>
      <c r="D50" s="397" t="str">
        <f>HLOOKUP(Translation!$C$1,Translation!$C$6:$E$95,80,FALSE)</f>
        <v>Comment (compulsory if deviations)</v>
      </c>
      <c r="E50" s="398"/>
      <c r="H50" s="49"/>
      <c r="I50" s="59"/>
      <c r="J50" s="60"/>
    </row>
    <row r="51" spans="1:10" ht="24.95" customHeight="1" thickBot="1" x14ac:dyDescent="0.25">
      <c r="A51" s="27" t="str">
        <f>HLOOKUP(Translation!$C$1,Translation!$C$6:$E$72,24,FALSE)</f>
        <v>Hours 1° Year</v>
      </c>
      <c r="B51" s="57"/>
      <c r="C51" s="57"/>
      <c r="D51" s="383"/>
      <c r="E51" s="384"/>
      <c r="H51" s="52"/>
      <c r="I51" s="389"/>
      <c r="J51" s="390"/>
    </row>
    <row r="52" spans="1:10" ht="24.95" customHeight="1" thickBot="1" x14ac:dyDescent="0.25">
      <c r="A52" s="28" t="str">
        <f>HLOOKUP(Translation!$C$1,Translation!$C$6:$E$72,25,FALSE)</f>
        <v>Hours 2° Year</v>
      </c>
      <c r="B52" s="57"/>
      <c r="C52" s="57"/>
      <c r="D52" s="385"/>
      <c r="E52" s="386"/>
      <c r="H52" s="53"/>
      <c r="I52" s="391"/>
      <c r="J52" s="392"/>
    </row>
    <row r="53" spans="1:10" ht="24.95" customHeight="1" thickBot="1" x14ac:dyDescent="0.25">
      <c r="A53" s="29" t="str">
        <f>HLOOKUP(Translation!$C$1,Translation!$C$6:$E$72,26,FALSE)</f>
        <v>Hours 3° Year</v>
      </c>
      <c r="B53" s="57"/>
      <c r="C53" s="57"/>
      <c r="D53" s="387"/>
      <c r="E53" s="388"/>
      <c r="H53" s="54"/>
      <c r="I53" s="393"/>
      <c r="J53" s="394"/>
    </row>
    <row r="54" spans="1:10" ht="25.5" customHeight="1" thickBot="1" x14ac:dyDescent="0.25">
      <c r="A54" s="25" t="str">
        <f>HLOOKUP(Translation!$C$1,Translation!$C$6:$E$72,27,FALSE)</f>
        <v>Total Hours</v>
      </c>
      <c r="B54" s="143">
        <f>ROUND(SUM(B51:B53),0)</f>
        <v>0</v>
      </c>
      <c r="C54" s="143">
        <f>ROUND(SUM(C51:C53),0)</f>
        <v>0</v>
      </c>
      <c r="D54" s="3"/>
      <c r="E54" s="9"/>
      <c r="H54" s="26">
        <f>IFERROR(IF(ISERR($B$15*H51+($D$15+$D$24/H53)*H52)/H51,0,($B$15*H51+($D$15+$D$24/H53)*H52)/H51),0)</f>
        <v>0</v>
      </c>
      <c r="I54" s="37"/>
      <c r="J54" s="42"/>
    </row>
    <row r="55" spans="1:10" ht="30" customHeight="1" thickBot="1" x14ac:dyDescent="0.25">
      <c r="A55" s="61" t="str">
        <f>HLOOKUP(Translation!$C$1,Translation!$C$6:$E$72,34,FALSE)</f>
        <v>Total teaching costs for professor mentionned under professor N° 4</v>
      </c>
      <c r="B55" s="24">
        <f>IFERROR(B54*$B$15,"")</f>
        <v>0</v>
      </c>
      <c r="C55" s="24">
        <f>IFERROR(C54*$B$15,"")</f>
        <v>0</v>
      </c>
      <c r="D55" s="3"/>
      <c r="E55" s="9"/>
      <c r="H55" s="24">
        <f>IFERROR(IF(#REF!="Select your country","Select your country",(H54*H51*H53)),0)</f>
        <v>0</v>
      </c>
      <c r="I55" s="37"/>
      <c r="J55" s="42"/>
    </row>
    <row r="56" spans="1:10" ht="6" customHeight="1" thickBot="1" x14ac:dyDescent="0.25">
      <c r="A56" s="5"/>
      <c r="B56" s="5"/>
      <c r="C56" s="5"/>
      <c r="D56" s="5"/>
      <c r="E56" s="5"/>
      <c r="H56" s="47"/>
      <c r="I56" s="6"/>
      <c r="J56" s="46"/>
    </row>
    <row r="57" spans="1:10" ht="13.5" thickBot="1" x14ac:dyDescent="0.25">
      <c r="A57" s="30" t="str">
        <f>HLOOKUP(Translation!$C$1,Translation!$C$6:$E$72,35,FALSE)</f>
        <v>Please write down the name of professor N° 5</v>
      </c>
      <c r="B57" s="3"/>
      <c r="C57" s="3"/>
      <c r="D57" s="3"/>
      <c r="E57" s="3"/>
      <c r="H57" s="49" t="s">
        <v>67</v>
      </c>
      <c r="I57" s="395" t="s">
        <v>68</v>
      </c>
      <c r="J57" s="396"/>
    </row>
    <row r="58" spans="1:10" ht="15.75" thickBot="1" x14ac:dyDescent="0.25">
      <c r="A58" s="272"/>
      <c r="B58" s="33" t="str">
        <f>HLOOKUP(Translation!$C$1,Translation!$C$6:$E$72,23,FALSE)</f>
        <v>Approved budget</v>
      </c>
      <c r="C58" s="34" t="str">
        <f>HLOOKUP(Translation!$C$1,Translation!$C$6:$E$84,79,FALSE)</f>
        <v>Actual data</v>
      </c>
      <c r="D58" s="397" t="str">
        <f>HLOOKUP(Translation!$C$1,Translation!$C$6:$E$95,80,FALSE)</f>
        <v>Comment (compulsory if deviations)</v>
      </c>
      <c r="E58" s="398"/>
      <c r="H58" s="49"/>
      <c r="I58" s="59"/>
      <c r="J58" s="60"/>
    </row>
    <row r="59" spans="1:10" ht="24.95" customHeight="1" thickBot="1" x14ac:dyDescent="0.25">
      <c r="A59" s="27" t="str">
        <f>HLOOKUP(Translation!$C$1,Translation!$C$6:$E$72,24,FALSE)</f>
        <v>Hours 1° Year</v>
      </c>
      <c r="B59" s="57"/>
      <c r="C59" s="57"/>
      <c r="D59" s="383"/>
      <c r="E59" s="384"/>
      <c r="H59" s="52"/>
      <c r="I59" s="389"/>
      <c r="J59" s="390"/>
    </row>
    <row r="60" spans="1:10" ht="24.95" customHeight="1" thickBot="1" x14ac:dyDescent="0.25">
      <c r="A60" s="28" t="str">
        <f>HLOOKUP(Translation!$C$1,Translation!$C$6:$E$72,25,FALSE)</f>
        <v>Hours 2° Year</v>
      </c>
      <c r="B60" s="57"/>
      <c r="C60" s="57"/>
      <c r="D60" s="385"/>
      <c r="E60" s="386"/>
      <c r="H60" s="53"/>
      <c r="I60" s="391"/>
      <c r="J60" s="392"/>
    </row>
    <row r="61" spans="1:10" ht="24.95" customHeight="1" thickBot="1" x14ac:dyDescent="0.25">
      <c r="A61" s="29" t="str">
        <f>HLOOKUP(Translation!$C$1,Translation!$C$6:$E$72,26,FALSE)</f>
        <v>Hours 3° Year</v>
      </c>
      <c r="B61" s="57"/>
      <c r="C61" s="57"/>
      <c r="D61" s="387"/>
      <c r="E61" s="388"/>
      <c r="H61" s="54"/>
      <c r="I61" s="393"/>
      <c r="J61" s="394"/>
    </row>
    <row r="62" spans="1:10" ht="25.5" customHeight="1" thickBot="1" x14ac:dyDescent="0.25">
      <c r="A62" s="25" t="str">
        <f>HLOOKUP(Translation!$C$1,Translation!$C$6:$E$72,27,FALSE)</f>
        <v>Total Hours</v>
      </c>
      <c r="B62" s="143">
        <f>ROUND(SUM(B59:B61),0)</f>
        <v>0</v>
      </c>
      <c r="C62" s="143">
        <f>ROUND(SUM(C59:C61),0)</f>
        <v>0</v>
      </c>
      <c r="D62" s="3"/>
      <c r="E62" s="9"/>
      <c r="H62" s="26">
        <f>IFERROR(IF(ISERR($B$15*H59+($D$15+$D$24/H61)*H60)/H59,0,($B$15*H59+($D$15+$D$24/H61)*H60)/H59),0)</f>
        <v>0</v>
      </c>
      <c r="I62" s="37"/>
      <c r="J62" s="42"/>
    </row>
    <row r="63" spans="1:10" ht="30" customHeight="1" thickBot="1" x14ac:dyDescent="0.25">
      <c r="A63" s="61" t="str">
        <f>HLOOKUP(Translation!$C$1,Translation!$C$6:$E$72,36,FALSE)</f>
        <v>Total teaching costs for professor mentionned under professor N° 5</v>
      </c>
      <c r="B63" s="24">
        <f>IFERROR(B62*$B$15,"")</f>
        <v>0</v>
      </c>
      <c r="C63" s="24">
        <f>IFERROR(C62*$B$15,"")</f>
        <v>0</v>
      </c>
      <c r="D63" s="3"/>
      <c r="E63" s="9"/>
      <c r="H63" s="24">
        <f>IFERROR(IF(#REF!="Select your country","Select your country",(H62*H59*H61)),0)</f>
        <v>0</v>
      </c>
      <c r="I63" s="37"/>
      <c r="J63" s="42"/>
    </row>
    <row r="64" spans="1:10" ht="6" customHeight="1" thickBot="1" x14ac:dyDescent="0.25">
      <c r="A64" s="5"/>
      <c r="B64" s="5"/>
      <c r="C64" s="5"/>
      <c r="D64" s="5"/>
      <c r="E64" s="5"/>
      <c r="H64" s="47"/>
      <c r="I64" s="6"/>
      <c r="J64" s="46"/>
    </row>
    <row r="65" spans="1:10" ht="13.5" thickBot="1" x14ac:dyDescent="0.25">
      <c r="A65" s="30" t="str">
        <f>HLOOKUP(Translation!$C$1,Translation!$C$6:$E$72,37,FALSE)</f>
        <v>Please write down the name of professor N° 6</v>
      </c>
      <c r="B65" s="3"/>
      <c r="C65" s="3"/>
      <c r="D65" s="3"/>
      <c r="E65" s="3"/>
      <c r="H65" s="49" t="s">
        <v>67</v>
      </c>
      <c r="I65" s="395" t="s">
        <v>68</v>
      </c>
      <c r="J65" s="396"/>
    </row>
    <row r="66" spans="1:10" ht="15.75" thickBot="1" x14ac:dyDescent="0.25">
      <c r="A66" s="272"/>
      <c r="B66" s="33" t="str">
        <f>HLOOKUP(Translation!$C$1,Translation!$C$6:$E$72,23,FALSE)</f>
        <v>Approved budget</v>
      </c>
      <c r="C66" s="34" t="str">
        <f>HLOOKUP(Translation!$C$1,Translation!$C$6:$E$84,79,FALSE)</f>
        <v>Actual data</v>
      </c>
      <c r="D66" s="397" t="str">
        <f>HLOOKUP(Translation!$C$1,Translation!$C$6:$E$95,80,FALSE)</f>
        <v>Comment (compulsory if deviations)</v>
      </c>
      <c r="E66" s="398"/>
      <c r="H66" s="49"/>
      <c r="I66" s="59"/>
      <c r="J66" s="60"/>
    </row>
    <row r="67" spans="1:10" ht="24.95" customHeight="1" x14ac:dyDescent="0.2">
      <c r="A67" s="27" t="str">
        <f>HLOOKUP(Translation!$C$1,Translation!$C$6:$E$72,24,FALSE)</f>
        <v>Hours 1° Year</v>
      </c>
      <c r="B67" s="57"/>
      <c r="C67" s="57"/>
      <c r="D67" s="383"/>
      <c r="E67" s="384"/>
      <c r="H67" s="52"/>
      <c r="I67" s="389"/>
      <c r="J67" s="390"/>
    </row>
    <row r="68" spans="1:10" ht="24.95" customHeight="1" x14ac:dyDescent="0.2">
      <c r="A68" s="28" t="str">
        <f>HLOOKUP(Translation!$C$1,Translation!$C$6:$E$72,25,FALSE)</f>
        <v>Hours 2° Year</v>
      </c>
      <c r="B68" s="58"/>
      <c r="C68" s="58"/>
      <c r="D68" s="385"/>
      <c r="E68" s="386"/>
      <c r="H68" s="53"/>
      <c r="I68" s="391"/>
      <c r="J68" s="392"/>
    </row>
    <row r="69" spans="1:10" ht="24.95" customHeight="1" thickBot="1" x14ac:dyDescent="0.25">
      <c r="A69" s="29" t="str">
        <f>HLOOKUP(Translation!$C$1,Translation!$C$6:$E$72,26,FALSE)</f>
        <v>Hours 3° Year</v>
      </c>
      <c r="B69" s="58"/>
      <c r="C69" s="58"/>
      <c r="D69" s="387"/>
      <c r="E69" s="388"/>
      <c r="H69" s="54"/>
      <c r="I69" s="393"/>
      <c r="J69" s="394"/>
    </row>
    <row r="70" spans="1:10" ht="25.5" customHeight="1" thickBot="1" x14ac:dyDescent="0.25">
      <c r="A70" s="25" t="str">
        <f>HLOOKUP(Translation!$C$1,Translation!$C$6:$E$72,27,FALSE)</f>
        <v>Total Hours</v>
      </c>
      <c r="B70" s="143">
        <f>ROUND(SUM(B67:B69),0)</f>
        <v>0</v>
      </c>
      <c r="C70" s="143">
        <f>ROUND(SUM(C67:C69),0)</f>
        <v>0</v>
      </c>
      <c r="D70" s="3"/>
      <c r="E70" s="9"/>
      <c r="H70" s="26">
        <f>IFERROR(IF(ISERR($B$15*H67+($D$15+$D$24/H69)*H68)/H67,0,($B$15*H67+($D$15+$D$24/H69)*H68)/H67),0)</f>
        <v>0</v>
      </c>
      <c r="I70" s="37"/>
      <c r="J70" s="42"/>
    </row>
    <row r="71" spans="1:10" ht="30" customHeight="1" thickBot="1" x14ac:dyDescent="0.25">
      <c r="A71" s="61" t="str">
        <f>HLOOKUP(Translation!$C$1,Translation!$C$6:$E$72,38,FALSE)</f>
        <v>Total teaching costs for professor mentionned under professor N° 6</v>
      </c>
      <c r="B71" s="24">
        <f>IFERROR(B70*$B$15,"")</f>
        <v>0</v>
      </c>
      <c r="C71" s="24">
        <f>IFERROR(C70*$B$15,"")</f>
        <v>0</v>
      </c>
      <c r="D71" s="3"/>
      <c r="E71" s="9"/>
      <c r="H71" s="24">
        <f>IFERROR(IF(#REF!="Select your country","Select your country",(H70*H67*H69)),0)</f>
        <v>0</v>
      </c>
      <c r="I71" s="37"/>
      <c r="J71" s="42"/>
    </row>
    <row r="72" spans="1:10" ht="6.75" customHeight="1" thickBot="1" x14ac:dyDescent="0.25">
      <c r="A72" s="13"/>
      <c r="B72" s="14"/>
      <c r="C72" s="15"/>
      <c r="D72" s="5"/>
      <c r="E72" s="5"/>
      <c r="H72" s="48"/>
      <c r="I72" s="6"/>
      <c r="J72" s="46"/>
    </row>
    <row r="73" spans="1:10" ht="13.5" thickBot="1" x14ac:dyDescent="0.25">
      <c r="A73" s="30" t="str">
        <f>HLOOKUP(Translation!$C$1,Translation!$C$6:$E$72,39,FALSE)</f>
        <v>Please write down the name of professor N° 7</v>
      </c>
      <c r="B73" s="3"/>
      <c r="C73" s="3"/>
      <c r="D73" s="3"/>
      <c r="E73" s="3"/>
      <c r="H73" s="49" t="s">
        <v>67</v>
      </c>
      <c r="I73" s="395" t="s">
        <v>68</v>
      </c>
      <c r="J73" s="396"/>
    </row>
    <row r="74" spans="1:10" ht="15.75" thickBot="1" x14ac:dyDescent="0.25">
      <c r="A74" s="272"/>
      <c r="B74" s="33" t="str">
        <f>HLOOKUP(Translation!$C$1,Translation!$C$6:$E$72,23,FALSE)</f>
        <v>Approved budget</v>
      </c>
      <c r="C74" s="34" t="str">
        <f>HLOOKUP(Translation!$C$1,Translation!$C$6:$E$84,79,FALSE)</f>
        <v>Actual data</v>
      </c>
      <c r="D74" s="397" t="str">
        <f>HLOOKUP(Translation!$C$1,Translation!$C$6:$E$95,80,FALSE)</f>
        <v>Comment (compulsory if deviations)</v>
      </c>
      <c r="E74" s="398"/>
      <c r="H74" s="49"/>
      <c r="I74" s="59"/>
      <c r="J74" s="60"/>
    </row>
    <row r="75" spans="1:10" ht="24.95" customHeight="1" x14ac:dyDescent="0.2">
      <c r="A75" s="27" t="str">
        <f>HLOOKUP(Translation!$C$1,Translation!$C$6:$E$72,24,FALSE)</f>
        <v>Hours 1° Year</v>
      </c>
      <c r="B75" s="57"/>
      <c r="C75" s="57"/>
      <c r="D75" s="383"/>
      <c r="E75" s="384"/>
      <c r="H75" s="52"/>
      <c r="I75" s="389"/>
      <c r="J75" s="390"/>
    </row>
    <row r="76" spans="1:10" ht="24.95" customHeight="1" x14ac:dyDescent="0.2">
      <c r="A76" s="28" t="str">
        <f>HLOOKUP(Translation!$C$1,Translation!$C$6:$E$72,25,FALSE)</f>
        <v>Hours 2° Year</v>
      </c>
      <c r="B76" s="58"/>
      <c r="C76" s="58"/>
      <c r="D76" s="385"/>
      <c r="E76" s="386"/>
      <c r="H76" s="53"/>
      <c r="I76" s="391"/>
      <c r="J76" s="392"/>
    </row>
    <row r="77" spans="1:10" ht="24.95" customHeight="1" thickBot="1" x14ac:dyDescent="0.25">
      <c r="A77" s="29" t="str">
        <f>HLOOKUP(Translation!$C$1,Translation!$C$6:$E$72,26,FALSE)</f>
        <v>Hours 3° Year</v>
      </c>
      <c r="B77" s="58"/>
      <c r="C77" s="58"/>
      <c r="D77" s="387"/>
      <c r="E77" s="388"/>
      <c r="H77" s="54"/>
      <c r="I77" s="393"/>
      <c r="J77" s="394"/>
    </row>
    <row r="78" spans="1:10" ht="25.5" customHeight="1" thickBot="1" x14ac:dyDescent="0.25">
      <c r="A78" s="25" t="str">
        <f>HLOOKUP(Translation!$C$1,Translation!$C$6:$E$72,27,FALSE)</f>
        <v>Total Hours</v>
      </c>
      <c r="B78" s="143">
        <f>ROUND(SUM(B75:B77),0)</f>
        <v>0</v>
      </c>
      <c r="C78" s="143">
        <f>ROUND(SUM(C75:C77),0)</f>
        <v>0</v>
      </c>
      <c r="D78" s="3"/>
      <c r="E78" s="9"/>
      <c r="H78" s="26">
        <f>IFERROR(IF(ISERR($B$15*H75+($D$15+$D$24/H77)*H76)/H75,0,($B$15*H75+($D$15+$D$24/H77)*H76)/H75),0)</f>
        <v>0</v>
      </c>
      <c r="I78" s="37"/>
      <c r="J78" s="42"/>
    </row>
    <row r="79" spans="1:10" ht="30" customHeight="1" thickBot="1" x14ac:dyDescent="0.25">
      <c r="A79" s="61" t="str">
        <f>HLOOKUP(Translation!$C$1,Translation!$C$6:$E$72,40,FALSE)</f>
        <v>Total teaching costs for professor mentionned under professor N° 7</v>
      </c>
      <c r="B79" s="24">
        <f>IFERROR(B78*$B$15,"")</f>
        <v>0</v>
      </c>
      <c r="C79" s="24">
        <f>IFERROR(C78*$B$15,"")</f>
        <v>0</v>
      </c>
      <c r="D79" s="3"/>
      <c r="E79" s="9"/>
      <c r="H79" s="24">
        <f>IFERROR(IF(#REF!="Select your country","Select your country",(H78*H75*H77)),0)</f>
        <v>0</v>
      </c>
      <c r="I79" s="37"/>
      <c r="J79" s="42"/>
    </row>
    <row r="80" spans="1:10" ht="6" customHeight="1" thickBot="1" x14ac:dyDescent="0.25">
      <c r="A80" s="13"/>
      <c r="B80" s="14"/>
      <c r="C80" s="15"/>
      <c r="D80" s="5"/>
      <c r="E80" s="5"/>
      <c r="H80" s="48"/>
      <c r="I80" s="6"/>
      <c r="J80" s="46"/>
    </row>
    <row r="81" spans="1:10" ht="13.5" thickBot="1" x14ac:dyDescent="0.25">
      <c r="A81" s="30" t="str">
        <f>HLOOKUP(Translation!$C$1,Translation!$C$6:$E$72,41,FALSE)</f>
        <v>Please write down the name of professor N° 8</v>
      </c>
      <c r="B81" s="3"/>
      <c r="C81" s="3"/>
      <c r="D81" s="3"/>
      <c r="E81" s="3"/>
      <c r="H81" s="49" t="s">
        <v>67</v>
      </c>
      <c r="I81" s="395" t="s">
        <v>68</v>
      </c>
      <c r="J81" s="396"/>
    </row>
    <row r="82" spans="1:10" ht="15.75" thickBot="1" x14ac:dyDescent="0.25">
      <c r="A82" s="272"/>
      <c r="B82" s="33" t="str">
        <f>HLOOKUP(Translation!$C$1,Translation!$C$6:$E$72,23,FALSE)</f>
        <v>Approved budget</v>
      </c>
      <c r="C82" s="34" t="str">
        <f>HLOOKUP(Translation!$C$1,Translation!$C$6:$E$84,79,FALSE)</f>
        <v>Actual data</v>
      </c>
      <c r="D82" s="397" t="str">
        <f>HLOOKUP(Translation!$C$1,Translation!$C$6:$E$95,80,FALSE)</f>
        <v>Comment (compulsory if deviations)</v>
      </c>
      <c r="E82" s="398"/>
      <c r="H82" s="49"/>
      <c r="I82" s="59"/>
      <c r="J82" s="60"/>
    </row>
    <row r="83" spans="1:10" ht="24.95" customHeight="1" x14ac:dyDescent="0.2">
      <c r="A83" s="27" t="str">
        <f>HLOOKUP(Translation!$C$1,Translation!$C$6:$E$72,24,FALSE)</f>
        <v>Hours 1° Year</v>
      </c>
      <c r="B83" s="57"/>
      <c r="C83" s="57"/>
      <c r="D83" s="383"/>
      <c r="E83" s="384"/>
      <c r="H83" s="52"/>
      <c r="I83" s="389"/>
      <c r="J83" s="390"/>
    </row>
    <row r="84" spans="1:10" ht="24.95" customHeight="1" x14ac:dyDescent="0.2">
      <c r="A84" s="28" t="str">
        <f>HLOOKUP(Translation!$C$1,Translation!$C$6:$E$72,25,FALSE)</f>
        <v>Hours 2° Year</v>
      </c>
      <c r="B84" s="58"/>
      <c r="C84" s="58"/>
      <c r="D84" s="385"/>
      <c r="E84" s="386"/>
      <c r="H84" s="53"/>
      <c r="I84" s="391"/>
      <c r="J84" s="392"/>
    </row>
    <row r="85" spans="1:10" ht="24.95" customHeight="1" thickBot="1" x14ac:dyDescent="0.25">
      <c r="A85" s="29" t="str">
        <f>HLOOKUP(Translation!$C$1,Translation!$C$6:$E$72,26,FALSE)</f>
        <v>Hours 3° Year</v>
      </c>
      <c r="B85" s="58"/>
      <c r="C85" s="58"/>
      <c r="D85" s="387"/>
      <c r="E85" s="388"/>
      <c r="H85" s="54"/>
      <c r="I85" s="393"/>
      <c r="J85" s="394"/>
    </row>
    <row r="86" spans="1:10" ht="25.5" customHeight="1" thickBot="1" x14ac:dyDescent="0.25">
      <c r="A86" s="25" t="str">
        <f>HLOOKUP(Translation!$C$1,Translation!$C$6:$E$72,27,FALSE)</f>
        <v>Total Hours</v>
      </c>
      <c r="B86" s="143">
        <f>ROUND(SUM(B83:B85),0)</f>
        <v>0</v>
      </c>
      <c r="C86" s="143">
        <f>ROUND(SUM(C83:C85),0)</f>
        <v>0</v>
      </c>
      <c r="D86" s="3"/>
      <c r="E86" s="9"/>
      <c r="H86" s="26">
        <f>IFERROR(IF(ISERR($B$15*H83+($D$15+$D$24/H85)*H84)/H83,0,($B$15*H83+($D$15+$D$24/H85)*H84)/H83),0)</f>
        <v>0</v>
      </c>
      <c r="I86" s="37"/>
      <c r="J86" s="42"/>
    </row>
    <row r="87" spans="1:10" ht="30" customHeight="1" thickBot="1" x14ac:dyDescent="0.25">
      <c r="A87" s="61" t="str">
        <f>HLOOKUP(Translation!$C$1,Translation!$C$6:$E$72,42,FALSE)</f>
        <v>Total teaching costs for professor mentionned under professor N° 8</v>
      </c>
      <c r="B87" s="24">
        <f>IFERROR(B86*$B$15,"")</f>
        <v>0</v>
      </c>
      <c r="C87" s="24">
        <f>IFERROR(C86*$B$15,"")</f>
        <v>0</v>
      </c>
      <c r="D87" s="3"/>
      <c r="E87" s="9"/>
      <c r="H87" s="24">
        <f>IFERROR(IF(#REF!="Select your country","Select your country",(H86*H83*H85)),0)</f>
        <v>0</v>
      </c>
      <c r="I87" s="37"/>
      <c r="J87" s="42"/>
    </row>
    <row r="88" spans="1:10" ht="5.25" customHeight="1" thickBot="1" x14ac:dyDescent="0.25">
      <c r="A88" s="13"/>
      <c r="B88" s="14"/>
      <c r="C88" s="15"/>
      <c r="D88" s="5"/>
      <c r="E88" s="5"/>
      <c r="H88" s="48"/>
      <c r="I88" s="6"/>
      <c r="J88" s="46"/>
    </row>
    <row r="89" spans="1:10" ht="13.5" thickBot="1" x14ac:dyDescent="0.25">
      <c r="A89" s="30" t="str">
        <f>HLOOKUP(Translation!$C$1,Translation!$C$6:$E$72,43,FALSE)</f>
        <v>Please write down the name of professor N° 9</v>
      </c>
      <c r="B89" s="3"/>
      <c r="C89" s="3"/>
      <c r="D89" s="3"/>
      <c r="E89" s="3"/>
      <c r="H89" s="49" t="s">
        <v>67</v>
      </c>
      <c r="I89" s="395" t="s">
        <v>68</v>
      </c>
      <c r="J89" s="396"/>
    </row>
    <row r="90" spans="1:10" ht="15.75" thickBot="1" x14ac:dyDescent="0.25">
      <c r="A90" s="272"/>
      <c r="B90" s="33" t="str">
        <f>HLOOKUP(Translation!$C$1,Translation!$C$6:$E$72,23,FALSE)</f>
        <v>Approved budget</v>
      </c>
      <c r="C90" s="34" t="str">
        <f>HLOOKUP(Translation!$C$1,Translation!$C$6:$E$84,79,FALSE)</f>
        <v>Actual data</v>
      </c>
      <c r="D90" s="397" t="str">
        <f>HLOOKUP(Translation!$C$1,Translation!$C$6:$E$95,80,FALSE)</f>
        <v>Comment (compulsory if deviations)</v>
      </c>
      <c r="E90" s="398"/>
      <c r="H90" s="49"/>
      <c r="I90" s="59"/>
      <c r="J90" s="60"/>
    </row>
    <row r="91" spans="1:10" ht="24.95" customHeight="1" x14ac:dyDescent="0.2">
      <c r="A91" s="27" t="str">
        <f>HLOOKUP(Translation!$C$1,Translation!$C$6:$E$72,24,FALSE)</f>
        <v>Hours 1° Year</v>
      </c>
      <c r="B91" s="57"/>
      <c r="C91" s="57"/>
      <c r="D91" s="383"/>
      <c r="E91" s="384"/>
      <c r="H91" s="52"/>
      <c r="I91" s="389"/>
      <c r="J91" s="390"/>
    </row>
    <row r="92" spans="1:10" ht="24.95" customHeight="1" x14ac:dyDescent="0.2">
      <c r="A92" s="28" t="str">
        <f>HLOOKUP(Translation!$C$1,Translation!$C$6:$E$72,25,FALSE)</f>
        <v>Hours 2° Year</v>
      </c>
      <c r="B92" s="58"/>
      <c r="C92" s="58"/>
      <c r="D92" s="385"/>
      <c r="E92" s="386"/>
      <c r="H92" s="53"/>
      <c r="I92" s="391"/>
      <c r="J92" s="392"/>
    </row>
    <row r="93" spans="1:10" ht="24.95" customHeight="1" thickBot="1" x14ac:dyDescent="0.25">
      <c r="A93" s="29" t="str">
        <f>HLOOKUP(Translation!$C$1,Translation!$C$6:$E$72,26,FALSE)</f>
        <v>Hours 3° Year</v>
      </c>
      <c r="B93" s="58"/>
      <c r="C93" s="58"/>
      <c r="D93" s="387"/>
      <c r="E93" s="388"/>
      <c r="H93" s="54"/>
      <c r="I93" s="393"/>
      <c r="J93" s="394"/>
    </row>
    <row r="94" spans="1:10" ht="25.5" customHeight="1" thickBot="1" x14ac:dyDescent="0.25">
      <c r="A94" s="25" t="str">
        <f>HLOOKUP(Translation!$C$1,Translation!$C$6:$E$72,27,FALSE)</f>
        <v>Total Hours</v>
      </c>
      <c r="B94" s="143">
        <f>ROUND(SUM(B91:B93),0)</f>
        <v>0</v>
      </c>
      <c r="C94" s="143">
        <f>ROUND(SUM(C91:C93),0)</f>
        <v>0</v>
      </c>
      <c r="D94" s="3"/>
      <c r="E94" s="9"/>
      <c r="H94" s="26">
        <f>IFERROR(IF(ISERR($B$15*H91+($D$15+$D$24/H93)*H92)/H91,0,($B$15*H91+($D$15+$D$24/H93)*H92)/H91),0)</f>
        <v>0</v>
      </c>
      <c r="I94" s="37"/>
      <c r="J94" s="42"/>
    </row>
    <row r="95" spans="1:10" ht="30" customHeight="1" thickBot="1" x14ac:dyDescent="0.25">
      <c r="A95" s="61" t="str">
        <f>HLOOKUP(Translation!$C$1,Translation!$C$6:$E$72,44,FALSE)</f>
        <v>Total teaching costs for professor mentionned under professor N° 9</v>
      </c>
      <c r="B95" s="24">
        <f>IFERROR(B94*$B$15,"")</f>
        <v>0</v>
      </c>
      <c r="C95" s="24">
        <f>IFERROR(C94*$B$15,"")</f>
        <v>0</v>
      </c>
      <c r="D95" s="3"/>
      <c r="E95" s="9"/>
      <c r="H95" s="24">
        <f>IFERROR(IF(#REF!="Select your country","Select your country",(H94*H91*H93)),0)</f>
        <v>0</v>
      </c>
      <c r="I95" s="37"/>
      <c r="J95" s="42"/>
    </row>
    <row r="96" spans="1:10" ht="6" customHeight="1" thickBot="1" x14ac:dyDescent="0.25">
      <c r="A96" s="13"/>
      <c r="B96" s="14"/>
      <c r="C96" s="15"/>
      <c r="D96" s="5"/>
      <c r="E96" s="5"/>
      <c r="H96" s="48"/>
      <c r="I96" s="6"/>
      <c r="J96" s="46"/>
    </row>
    <row r="97" spans="1:10" ht="13.5" thickBot="1" x14ac:dyDescent="0.25">
      <c r="A97" s="30" t="str">
        <f>HLOOKUP(Translation!$C$1,Translation!$C$6:$E$72,45,FALSE)</f>
        <v>Please write down the name of professor N° 10</v>
      </c>
      <c r="B97" s="3"/>
      <c r="C97" s="3"/>
      <c r="D97" s="3"/>
      <c r="E97" s="3"/>
      <c r="H97" s="49" t="s">
        <v>67</v>
      </c>
      <c r="I97" s="395" t="s">
        <v>68</v>
      </c>
      <c r="J97" s="396"/>
    </row>
    <row r="98" spans="1:10" ht="15.75" thickBot="1" x14ac:dyDescent="0.25">
      <c r="A98" s="272"/>
      <c r="B98" s="33" t="str">
        <f>HLOOKUP(Translation!$C$1,Translation!$C$6:$E$72,23,FALSE)</f>
        <v>Approved budget</v>
      </c>
      <c r="C98" s="34" t="str">
        <f>HLOOKUP(Translation!$C$1,Translation!$C$6:$E$84,79,FALSE)</f>
        <v>Actual data</v>
      </c>
      <c r="D98" s="397" t="str">
        <f>HLOOKUP(Translation!$C$1,Translation!$C$6:$E$95,80,FALSE)</f>
        <v>Comment (compulsory if deviations)</v>
      </c>
      <c r="E98" s="398"/>
      <c r="H98" s="49"/>
      <c r="I98" s="59"/>
      <c r="J98" s="60"/>
    </row>
    <row r="99" spans="1:10" ht="24.95" customHeight="1" x14ac:dyDescent="0.2">
      <c r="A99" s="27" t="str">
        <f>HLOOKUP(Translation!$C$1,Translation!$C$6:$E$72,24,FALSE)</f>
        <v>Hours 1° Year</v>
      </c>
      <c r="B99" s="57"/>
      <c r="C99" s="57"/>
      <c r="D99" s="383"/>
      <c r="E99" s="384"/>
      <c r="H99" s="52"/>
      <c r="I99" s="389"/>
      <c r="J99" s="390"/>
    </row>
    <row r="100" spans="1:10" ht="24.95" customHeight="1" x14ac:dyDescent="0.2">
      <c r="A100" s="28" t="str">
        <f>HLOOKUP(Translation!$C$1,Translation!$C$6:$E$72,25,FALSE)</f>
        <v>Hours 2° Year</v>
      </c>
      <c r="B100" s="58"/>
      <c r="C100" s="58"/>
      <c r="D100" s="385"/>
      <c r="E100" s="386"/>
      <c r="H100" s="53"/>
      <c r="I100" s="391"/>
      <c r="J100" s="392"/>
    </row>
    <row r="101" spans="1:10" ht="24.95" customHeight="1" thickBot="1" x14ac:dyDescent="0.25">
      <c r="A101" s="29" t="str">
        <f>HLOOKUP(Translation!$C$1,Translation!$C$6:$E$72,26,FALSE)</f>
        <v>Hours 3° Year</v>
      </c>
      <c r="B101" s="58"/>
      <c r="C101" s="58"/>
      <c r="D101" s="387"/>
      <c r="E101" s="388"/>
      <c r="H101" s="54"/>
      <c r="I101" s="393"/>
      <c r="J101" s="394"/>
    </row>
    <row r="102" spans="1:10" ht="25.5" customHeight="1" thickBot="1" x14ac:dyDescent="0.25">
      <c r="A102" s="25" t="str">
        <f>HLOOKUP(Translation!$C$1,Translation!$C$6:$E$72,27,FALSE)</f>
        <v>Total Hours</v>
      </c>
      <c r="B102" s="143">
        <f>ROUND(SUM(B99:B101),0)</f>
        <v>0</v>
      </c>
      <c r="C102" s="143">
        <f>ROUND(SUM(C99:C101),0)</f>
        <v>0</v>
      </c>
      <c r="D102" s="3"/>
      <c r="E102" s="9"/>
      <c r="H102" s="26">
        <f>IFERROR(IF(ISERR($B$15*H99+($D$15+$D$24/H101)*H100)/H99,0,($B$15*H99+($D$15+$D$24/H101)*H100)/H99),0)</f>
        <v>0</v>
      </c>
      <c r="I102" s="37"/>
      <c r="J102" s="42"/>
    </row>
    <row r="103" spans="1:10" ht="30" customHeight="1" thickBot="1" x14ac:dyDescent="0.25">
      <c r="A103" s="61" t="str">
        <f>HLOOKUP(Translation!$C$1,Translation!$C$6:$E$72,46,FALSE)</f>
        <v>Total teaching costs for professor mentionned under professor N° 10</v>
      </c>
      <c r="B103" s="24">
        <f>IFERROR(B102*$B$15,"")</f>
        <v>0</v>
      </c>
      <c r="C103" s="24">
        <f>IFERROR(C102*$B$15,"")</f>
        <v>0</v>
      </c>
      <c r="D103" s="3"/>
      <c r="E103" s="9"/>
      <c r="H103" s="24">
        <f>IFERROR(IF(#REF!="Select your country","Select your country",(H102*H99*H101)),0)</f>
        <v>0</v>
      </c>
      <c r="I103" s="37"/>
      <c r="J103" s="42"/>
    </row>
    <row r="104" spans="1:10" ht="4.5" customHeight="1" thickBot="1" x14ac:dyDescent="0.25">
      <c r="A104" s="5"/>
      <c r="B104" s="5"/>
      <c r="C104" s="5"/>
      <c r="D104" s="5"/>
      <c r="E104" s="5"/>
    </row>
    <row r="105" spans="1:10" ht="30" customHeight="1" thickBot="1" x14ac:dyDescent="0.25">
      <c r="A105" s="399" t="str">
        <f>HLOOKUP(Translation!$C$1,Translation!$C$6:$E$72,47,FALSE)</f>
        <v>SUM OF ACTUAL COSTS CALCULATED USING THE FLAT RATE SYSTEM FOR ALL TEACHING COSTS</v>
      </c>
      <c r="B105" s="399"/>
      <c r="C105" s="399"/>
      <c r="D105" s="399"/>
      <c r="E105" s="399"/>
      <c r="H105" s="400" t="s">
        <v>66</v>
      </c>
      <c r="I105" s="401"/>
      <c r="J105" s="402"/>
    </row>
    <row r="106" spans="1:10" ht="5.25" customHeight="1" thickBot="1" x14ac:dyDescent="0.25">
      <c r="A106" s="16"/>
      <c r="B106" s="16"/>
      <c r="D106" s="4"/>
      <c r="E106" s="5"/>
      <c r="H106" s="36"/>
      <c r="I106" s="37"/>
      <c r="J106" s="38"/>
    </row>
    <row r="107" spans="1:10" ht="30" customHeight="1" thickTop="1" thickBot="1" x14ac:dyDescent="0.25">
      <c r="A107" s="16"/>
      <c r="B107" s="148" t="str">
        <f>HLOOKUP(Translation!$C$1,Translation!$C$6:$E$72,23,FALSE)</f>
        <v>Approved budget</v>
      </c>
      <c r="C107" s="148" t="str">
        <f>HLOOKUP(Translation!$C$1,Translation!$C$6:$E$72,48,FALSE)</f>
        <v>Amounts Actual Data</v>
      </c>
      <c r="D107" s="354" t="s">
        <v>3</v>
      </c>
      <c r="E107" s="354"/>
      <c r="H107" s="36"/>
      <c r="I107" s="35" t="s">
        <v>70</v>
      </c>
      <c r="J107" s="39" t="s">
        <v>71</v>
      </c>
    </row>
    <row r="108" spans="1:10" ht="30" customHeight="1" thickTop="1" thickBot="1" x14ac:dyDescent="0.25">
      <c r="A108" s="150" t="str">
        <f>HLOOKUP(Translation!$C$1,Translation!$C$6:$E$72,49,FALSE)</f>
        <v>Total of all teaching costs</v>
      </c>
      <c r="B108" s="149">
        <f>IFERROR(ROUND(SUM(B30,B38,B46,B54,B62,B70,B78,B86,B94,B102)*B15,2),0)</f>
        <v>0</v>
      </c>
      <c r="C108" s="273">
        <f>IFERROR(ROUND(SUM(C30,C38,C46,C54,C62,C70,C78,C86,C94,C102)*B15,2),0)</f>
        <v>0</v>
      </c>
      <c r="D108" s="355"/>
      <c r="E108" s="355"/>
      <c r="H108" s="40" t="s">
        <v>72</v>
      </c>
      <c r="I108" s="17">
        <f>+IF((B31+B39+B47+B55+B63+B71+B79+B87+B95+B103)=0,0,ROUND((B31+B39+B47+B55+B63+B71+B79+B87+B95+B103+#REF!),0))</f>
        <v>0</v>
      </c>
      <c r="J108" s="50" t="e">
        <f>ROUND(IF(I109*75%&gt;#REF!,#REF!,I108*75%),0)</f>
        <v>#REF!</v>
      </c>
    </row>
    <row r="109" spans="1:10" ht="41.25" customHeight="1" thickTop="1" thickBot="1" x14ac:dyDescent="0.25">
      <c r="A109" s="151" t="str">
        <f>HLOOKUP(Translation!$C$1,Translation!$C$6:$E$72,50,FALSE)</f>
        <v>Additional percentage for other activities</v>
      </c>
      <c r="B109" s="149">
        <f>IFERROR(B110-B108,0)</f>
        <v>0</v>
      </c>
      <c r="C109" s="149">
        <f>IFERROR(C110-C108,0)</f>
        <v>0</v>
      </c>
      <c r="D109" s="355"/>
      <c r="E109" s="355"/>
      <c r="H109" s="41" t="s">
        <v>73</v>
      </c>
      <c r="I109" s="17">
        <f>+IF((C31+C39+C47+C55+C63+C71+C79+C87+C95+C103)=0,0,ROUND((C31+C39+C47+C55+C63+C71+C79+C87+C95+C103+#REF!),0))</f>
        <v>0</v>
      </c>
      <c r="J109" s="50" t="e">
        <f>ROUND(IF(I108*75%&gt;#REF!,#REF!,I109*75%),0)</f>
        <v>#REF!</v>
      </c>
    </row>
    <row r="110" spans="1:10" ht="30" customHeight="1" thickTop="1" thickBot="1" x14ac:dyDescent="0.25">
      <c r="A110" s="150" t="str">
        <f>HLOOKUP(Translation!$C$1,Translation!$C$6:$E$72,51,FALSE)</f>
        <v>Total Costs</v>
      </c>
      <c r="B110" s="149" t="str">
        <f>IF(UniqueScales!B66=2,ROUND(SUM(B30,B38,B46,B54,B62,B70,B78,B86,B94,B102)*B15*1.1,2),IF(UniqueScales!B66=4,ROUND(SUM(B30,B38,B46,B54,B62,B70,B78,B86,B94,B102)*B15*1.1,2),IF(UniqueScales!B66=3,ROUND(SUM(B30,B38,B46,B54,B62,B70,B78,B86,B94,B102)*B15*1.4,2),HLOOKUP(Translation!$C$6,Translation!$C$6:$E$97,92,FALSE))))</f>
        <v>0,00 €</v>
      </c>
      <c r="C110" s="149" t="str">
        <f>IF(UniqueScales!B66=2,ROUND(SUM(C30,C38,C46,C54,C62,C70,C78,C86,C94,C102)*B15*1.1,2),IF(UniqueScales!B66=4,ROUND(SUM(C30,C38,C46,C54,C62,C70,C78,C86,C94,C102)*B15*1.1,2),IF(UniqueScales!B66=3,ROUND(SUM(C30,C38,C46,C54,C62,C70,C78,C86,C94,C102)*B15*1.4,2),HLOOKUP(Translation!$C$6,Translation!$C$6:$E$97,92,FALSE))))</f>
        <v>0,00 €</v>
      </c>
      <c r="D110" s="356" t="str">
        <f>IFERROR(C110/C110,"")</f>
        <v/>
      </c>
      <c r="E110" s="356"/>
      <c r="H110" s="40" t="s">
        <v>74</v>
      </c>
      <c r="I110" s="17">
        <f>+IF((H31+H39+H47+H55+H63+H71+H79+H87+H95+H103)=0,0,ROUND((H31+H39+H47+H55+H63+H71+H79+H87+H95+H103+#REF!),0))</f>
        <v>0</v>
      </c>
      <c r="J110" s="50" t="e">
        <f>ROUND(IF(I110*75%&gt;#REF!,#REF!,I110*75%),0)</f>
        <v>#REF!</v>
      </c>
    </row>
    <row r="111" spans="1:10" ht="41.25" customHeight="1" thickBot="1" x14ac:dyDescent="0.25">
      <c r="A111" s="151" t="str">
        <f>HLOOKUP(Translation!$C$1,Translation!$C$6:$E$72,52,FALSE)</f>
        <v>Maximum EU Contribution
(Grant ceiling)</v>
      </c>
      <c r="B111" s="149">
        <f>IFERROR(IF(ROUNDDOWN(B110*75%,2)&gt;$E$10,$E$10,ROUNDDOWN(B110*75%,2)),"")</f>
        <v>0</v>
      </c>
      <c r="C111" s="149">
        <f>IFERROR(IF(ROUNDDOWN(C110*75%,2)&gt;$E$10,$E$10,ROUNDDOWN(C110*75%,2)),"")</f>
        <v>0</v>
      </c>
      <c r="D111" s="356" t="str">
        <f>IFERROR(ROUND(C111/C110,4),"")</f>
        <v/>
      </c>
      <c r="E111" s="356"/>
      <c r="H111" s="36"/>
      <c r="I111" s="37"/>
      <c r="J111" s="38"/>
    </row>
    <row r="112" spans="1:10" ht="30" hidden="1" customHeight="1" thickBot="1" x14ac:dyDescent="0.25">
      <c r="A112" s="150" t="str">
        <f>HLOOKUP(Translation!$C$1,Translation!$C$6:$E$72,53,FALSE)</f>
        <v>Applicant  Contribution</v>
      </c>
      <c r="B112" s="149">
        <f>IFERROR(ROUND((B110-B111),2),"")</f>
        <v>0</v>
      </c>
      <c r="C112" s="149">
        <f>IFERROR(ROUND((C110-C111),2),"")</f>
        <v>0</v>
      </c>
      <c r="D112" s="356" t="str">
        <f>IFERROR(D110-D111,"")</f>
        <v/>
      </c>
      <c r="E112" s="356"/>
      <c r="H112" s="36"/>
      <c r="J112" s="38"/>
    </row>
    <row r="113" spans="1:14" ht="12.75" customHeight="1" thickBot="1" x14ac:dyDescent="0.3">
      <c r="A113" s="153"/>
      <c r="B113" s="15"/>
      <c r="C113" s="153"/>
      <c r="D113" s="373"/>
      <c r="E113" s="373"/>
      <c r="H113" s="36"/>
      <c r="I113" s="37"/>
      <c r="J113" s="38"/>
    </row>
    <row r="114" spans="1:14" ht="30" customHeight="1" thickBot="1" x14ac:dyDescent="0.3">
      <c r="A114" s="374" t="str">
        <f>HLOOKUP(Translation!$C$1,Translation!$C$6:$E$95,81,FALSE)</f>
        <v>PREFINANCING AMOUNT(S) RECEIVED</v>
      </c>
      <c r="B114" s="374"/>
      <c r="C114" s="152"/>
      <c r="D114" s="373"/>
      <c r="E114" s="375"/>
      <c r="H114" s="376" t="s">
        <v>62</v>
      </c>
      <c r="I114" s="377"/>
      <c r="J114" s="55">
        <f>+C114</f>
        <v>0</v>
      </c>
    </row>
    <row r="115" spans="1:14" ht="43.5" customHeight="1" thickBot="1" x14ac:dyDescent="0.25">
      <c r="A115" s="378" t="str">
        <f>HLOOKUP(Translation!$C$1,Translation!$C$6:$E$95,82,FALSE)</f>
        <v>BALANCE PAYMENT or RECOVERY REQUESTED</v>
      </c>
      <c r="B115" s="378"/>
      <c r="C115" s="274">
        <f>IFERROR(+MIN(C111,B111)-C114,"")</f>
        <v>0</v>
      </c>
      <c r="D115" s="379"/>
      <c r="E115" s="380"/>
      <c r="H115" s="381" t="s">
        <v>94</v>
      </c>
      <c r="I115" s="382"/>
      <c r="J115" s="64" t="e">
        <f>+MIN(J108,J110)</f>
        <v>#REF!</v>
      </c>
    </row>
    <row r="116" spans="1:14" ht="4.5" customHeight="1" x14ac:dyDescent="0.2">
      <c r="A116" s="352"/>
      <c r="B116" s="352"/>
      <c r="C116" s="352"/>
      <c r="D116" s="353"/>
      <c r="E116" s="353"/>
    </row>
    <row r="117" spans="1:14" ht="7.5" hidden="1" customHeight="1" thickBot="1" x14ac:dyDescent="0.25"/>
    <row r="118" spans="1:14" s="1" customFormat="1" ht="30" hidden="1" customHeight="1" thickBot="1" x14ac:dyDescent="0.25">
      <c r="A118" s="357" t="str">
        <f>HLOOKUP(Translation!$C$1,Translation!$C$6:$E$95,83,FALSE)</f>
        <v>Signature of legal representative or head of the financial department</v>
      </c>
      <c r="B118" s="358"/>
      <c r="C118" s="358"/>
      <c r="D118" s="358"/>
      <c r="E118" s="359"/>
    </row>
    <row r="119" spans="1:14" ht="28.5" hidden="1" customHeight="1" thickTop="1" thickBot="1" x14ac:dyDescent="0.25">
      <c r="A119" s="31" t="str">
        <f>HLOOKUP(Translation!$C$1,Translation!$C$6:$E$95,84,FALSE)</f>
        <v>Name and function:</v>
      </c>
      <c r="B119" s="360"/>
      <c r="C119" s="361"/>
      <c r="D119" s="362"/>
      <c r="E119" s="65" t="str">
        <f>HLOOKUP(Translation!$C$1,Translation!$C$6:$E$95,87,FALSE)</f>
        <v>Stamp of the organization</v>
      </c>
      <c r="H119" s="56" t="s">
        <v>69</v>
      </c>
      <c r="I119" s="363"/>
      <c r="J119" s="364"/>
    </row>
    <row r="120" spans="1:14" ht="20.25" hidden="1" customHeight="1" thickBot="1" x14ac:dyDescent="0.25">
      <c r="A120" s="31" t="str">
        <f>HLOOKUP(Translation!$C$1,Translation!$C$6:$E$95,85,FALSE)</f>
        <v>Date:</v>
      </c>
      <c r="B120" s="365"/>
      <c r="C120" s="366"/>
      <c r="D120" s="367"/>
      <c r="E120" s="368"/>
      <c r="H120" s="56" t="s">
        <v>63</v>
      </c>
      <c r="I120" s="363"/>
      <c r="J120" s="364"/>
    </row>
    <row r="121" spans="1:14" ht="92.25" hidden="1" customHeight="1" thickBot="1" x14ac:dyDescent="0.25">
      <c r="A121" s="32" t="str">
        <f>HLOOKUP(Translation!$C$1,Translation!$C$6:$E$95,86,FALSE)</f>
        <v>Signature:</v>
      </c>
      <c r="B121" s="370"/>
      <c r="C121" s="371"/>
      <c r="D121" s="372"/>
      <c r="E121" s="369"/>
      <c r="H121" s="56" t="s">
        <v>64</v>
      </c>
      <c r="I121" s="363"/>
      <c r="J121" s="364"/>
    </row>
    <row r="122" spans="1:14" ht="30" hidden="1" customHeight="1" x14ac:dyDescent="0.2">
      <c r="H122" s="2"/>
      <c r="I122" s="2"/>
    </row>
    <row r="123" spans="1:14" s="2" customFormat="1" hidden="1" x14ac:dyDescent="0.2">
      <c r="F123" s="3"/>
      <c r="G123" s="3"/>
      <c r="H123" s="3"/>
      <c r="I123" s="3"/>
      <c r="J123" s="3"/>
      <c r="K123" s="3"/>
      <c r="L123" s="3"/>
      <c r="M123" s="3"/>
      <c r="N123" s="3"/>
    </row>
    <row r="124" spans="1:14" s="2" customFormat="1" hidden="1" x14ac:dyDescent="0.2">
      <c r="F124" s="3"/>
      <c r="G124" s="3"/>
      <c r="H124" s="3"/>
      <c r="I124" s="3"/>
      <c r="J124" s="3"/>
      <c r="K124" s="3"/>
      <c r="L124" s="3"/>
      <c r="M124" s="3"/>
      <c r="N124" s="3"/>
    </row>
    <row r="125" spans="1:14" s="2" customFormat="1" hidden="1" x14ac:dyDescent="0.2">
      <c r="F125" s="3"/>
      <c r="G125" s="3"/>
      <c r="H125" s="3"/>
      <c r="I125" s="3"/>
      <c r="J125" s="3"/>
      <c r="K125" s="3"/>
      <c r="L125" s="3"/>
      <c r="M125" s="3"/>
      <c r="N125" s="3"/>
    </row>
    <row r="126" spans="1:14" s="2" customFormat="1" hidden="1" x14ac:dyDescent="0.2">
      <c r="F126" s="3"/>
      <c r="G126" s="3"/>
      <c r="H126" s="3"/>
      <c r="I126" s="3"/>
      <c r="J126" s="3"/>
      <c r="K126" s="3"/>
      <c r="L126" s="3"/>
      <c r="M126" s="3"/>
      <c r="N126" s="3"/>
    </row>
    <row r="127" spans="1:14" s="2" customFormat="1" hidden="1" x14ac:dyDescent="0.2">
      <c r="F127" s="3"/>
      <c r="G127" s="3"/>
      <c r="H127" s="3"/>
      <c r="I127" s="3"/>
      <c r="J127" s="3"/>
      <c r="K127" s="3"/>
      <c r="L127" s="3"/>
      <c r="M127" s="3"/>
      <c r="N127" s="3"/>
    </row>
    <row r="128" spans="1:14" s="2" customFormat="1" hidden="1" x14ac:dyDescent="0.2">
      <c r="F128" s="3"/>
      <c r="G128" s="3"/>
      <c r="H128" s="3"/>
      <c r="I128" s="3"/>
      <c r="J128" s="3"/>
      <c r="K128" s="3"/>
      <c r="L128" s="3"/>
      <c r="M128" s="3"/>
      <c r="N128" s="3"/>
    </row>
    <row r="129" spans="6:14" s="2" customFormat="1" hidden="1" x14ac:dyDescent="0.2">
      <c r="F129" s="3"/>
      <c r="G129" s="3"/>
      <c r="H129" s="3"/>
      <c r="I129" s="3"/>
      <c r="J129" s="3"/>
      <c r="K129" s="3"/>
      <c r="L129" s="3"/>
      <c r="M129" s="3"/>
      <c r="N129" s="3"/>
    </row>
    <row r="130" spans="6:14" s="2" customFormat="1" hidden="1" x14ac:dyDescent="0.2">
      <c r="F130" s="3"/>
      <c r="G130" s="3"/>
      <c r="H130" s="3"/>
      <c r="I130" s="3"/>
      <c r="J130" s="3"/>
      <c r="K130" s="3"/>
      <c r="L130" s="3"/>
      <c r="M130" s="3"/>
      <c r="N130" s="3"/>
    </row>
    <row r="131" spans="6:14" s="2" customFormat="1" hidden="1" x14ac:dyDescent="0.2">
      <c r="F131" s="3"/>
      <c r="G131" s="3"/>
      <c r="H131" s="3"/>
      <c r="I131" s="3"/>
      <c r="J131" s="3"/>
      <c r="K131" s="3"/>
      <c r="L131" s="3"/>
      <c r="M131" s="3"/>
      <c r="N131" s="3"/>
    </row>
    <row r="132" spans="6:14" s="2" customFormat="1" hidden="1" x14ac:dyDescent="0.2">
      <c r="F132" s="3"/>
      <c r="G132" s="3"/>
      <c r="H132" s="3"/>
      <c r="I132" s="3"/>
      <c r="J132" s="3"/>
      <c r="K132" s="3"/>
      <c r="L132" s="3"/>
      <c r="M132" s="3"/>
      <c r="N132" s="3"/>
    </row>
    <row r="133" spans="6:14" s="2" customFormat="1" hidden="1" x14ac:dyDescent="0.2">
      <c r="F133" s="3"/>
      <c r="G133" s="3"/>
      <c r="H133" s="3"/>
      <c r="I133" s="3"/>
      <c r="J133" s="3"/>
      <c r="K133" s="3"/>
      <c r="L133" s="3"/>
      <c r="M133" s="3"/>
      <c r="N133" s="3"/>
    </row>
    <row r="134" spans="6:14" s="2" customFormat="1" hidden="1" x14ac:dyDescent="0.2">
      <c r="F134" s="3"/>
      <c r="G134" s="3"/>
      <c r="H134" s="3"/>
      <c r="I134" s="3"/>
      <c r="J134" s="3"/>
      <c r="K134" s="3"/>
      <c r="L134" s="3"/>
      <c r="M134" s="3"/>
      <c r="N134" s="3"/>
    </row>
    <row r="135" spans="6:14" s="2" customFormat="1" hidden="1" x14ac:dyDescent="0.2">
      <c r="F135" s="3"/>
      <c r="G135" s="3"/>
      <c r="H135" s="3"/>
      <c r="I135" s="3"/>
      <c r="J135" s="3"/>
      <c r="K135" s="3"/>
      <c r="L135" s="3"/>
      <c r="M135" s="3"/>
      <c r="N135" s="3"/>
    </row>
    <row r="136" spans="6:14" s="2" customFormat="1" hidden="1" x14ac:dyDescent="0.2">
      <c r="F136" s="3"/>
      <c r="G136" s="3"/>
      <c r="H136" s="3"/>
      <c r="I136" s="3"/>
      <c r="J136" s="3"/>
      <c r="K136" s="3"/>
      <c r="L136" s="3"/>
      <c r="M136" s="3"/>
      <c r="N136" s="3"/>
    </row>
    <row r="137" spans="6:14" s="2" customFormat="1" hidden="1" x14ac:dyDescent="0.2">
      <c r="F137" s="3"/>
      <c r="G137" s="3"/>
      <c r="H137" s="3"/>
      <c r="I137" s="3"/>
      <c r="J137" s="3"/>
      <c r="K137" s="3"/>
      <c r="L137" s="3"/>
      <c r="M137" s="3"/>
      <c r="N137" s="3"/>
    </row>
    <row r="138" spans="6:14" s="2" customFormat="1" hidden="1" x14ac:dyDescent="0.2">
      <c r="F138" s="3"/>
      <c r="G138" s="3"/>
      <c r="H138" s="3"/>
      <c r="I138" s="3"/>
      <c r="J138" s="3"/>
      <c r="K138" s="3"/>
      <c r="L138" s="3"/>
      <c r="M138" s="3"/>
      <c r="N138" s="3"/>
    </row>
    <row r="139" spans="6:14" s="2" customFormat="1" hidden="1" x14ac:dyDescent="0.2">
      <c r="F139" s="3"/>
      <c r="G139" s="3"/>
      <c r="H139" s="3"/>
      <c r="I139" s="3"/>
      <c r="J139" s="3"/>
      <c r="K139" s="3"/>
      <c r="L139" s="3"/>
      <c r="M139" s="3"/>
      <c r="N139" s="3"/>
    </row>
    <row r="140" spans="6:14" s="2" customFormat="1" ht="12.75" hidden="1" customHeight="1" x14ac:dyDescent="0.2">
      <c r="F140" s="3"/>
      <c r="G140" s="3"/>
      <c r="H140" s="3"/>
      <c r="I140" s="3"/>
      <c r="J140" s="3"/>
      <c r="K140" s="3"/>
      <c r="L140" s="3"/>
      <c r="M140" s="3"/>
      <c r="N140" s="3"/>
    </row>
    <row r="141" spans="6:14" s="2" customFormat="1" ht="12.75" hidden="1" customHeight="1" x14ac:dyDescent="0.2">
      <c r="F141" s="3"/>
      <c r="G141" s="3"/>
      <c r="H141" s="3"/>
      <c r="I141" s="3"/>
      <c r="J141" s="3"/>
      <c r="K141" s="3"/>
      <c r="L141" s="3"/>
      <c r="M141" s="3"/>
      <c r="N141" s="3"/>
    </row>
    <row r="142" spans="6:14" s="2" customFormat="1" ht="12.75" hidden="1" customHeight="1" x14ac:dyDescent="0.2">
      <c r="F142" s="3"/>
      <c r="G142" s="3"/>
      <c r="H142" s="3"/>
      <c r="I142" s="3"/>
      <c r="J142" s="3"/>
      <c r="K142" s="3"/>
      <c r="L142" s="3"/>
      <c r="M142" s="3"/>
      <c r="N142" s="3"/>
    </row>
    <row r="143" spans="6:14" s="2" customFormat="1" ht="12.75" hidden="1" customHeight="1" x14ac:dyDescent="0.2">
      <c r="F143" s="3"/>
      <c r="G143" s="3"/>
      <c r="H143" s="3"/>
      <c r="I143" s="3"/>
      <c r="J143" s="3"/>
      <c r="K143" s="3"/>
      <c r="L143" s="3"/>
      <c r="M143" s="3"/>
      <c r="N143" s="3"/>
    </row>
    <row r="144" spans="6:14" s="2" customFormat="1" ht="12.75" hidden="1" customHeight="1" x14ac:dyDescent="0.2">
      <c r="F144" s="3"/>
      <c r="G144" s="3"/>
      <c r="H144" s="3"/>
      <c r="I144" s="3"/>
      <c r="J144" s="3"/>
      <c r="K144" s="3"/>
      <c r="L144" s="3"/>
      <c r="M144" s="3"/>
      <c r="N144" s="3"/>
    </row>
    <row r="145" spans="6:14" s="2" customFormat="1" ht="12.75" hidden="1" customHeight="1" x14ac:dyDescent="0.2">
      <c r="F145" s="3"/>
      <c r="G145" s="3"/>
      <c r="H145" s="3"/>
      <c r="I145" s="3"/>
      <c r="J145" s="3"/>
      <c r="K145" s="3"/>
      <c r="L145" s="3"/>
      <c r="M145" s="3"/>
      <c r="N145" s="3"/>
    </row>
    <row r="146" spans="6:14" s="2" customFormat="1" ht="12.75" hidden="1" customHeight="1" x14ac:dyDescent="0.2">
      <c r="F146" s="3"/>
      <c r="G146" s="3"/>
      <c r="H146" s="3"/>
      <c r="I146" s="3"/>
      <c r="J146" s="3"/>
      <c r="K146" s="3"/>
      <c r="L146" s="3"/>
      <c r="M146" s="3"/>
      <c r="N146" s="3"/>
    </row>
    <row r="147" spans="6:14" s="2" customFormat="1" ht="12.75" hidden="1" customHeight="1" x14ac:dyDescent="0.2">
      <c r="F147" s="3"/>
      <c r="G147" s="3"/>
      <c r="H147" s="3"/>
      <c r="I147" s="3"/>
      <c r="J147" s="3"/>
      <c r="K147" s="3"/>
      <c r="L147" s="3"/>
      <c r="M147" s="3"/>
      <c r="N147" s="3"/>
    </row>
    <row r="148" spans="6:14" s="2" customFormat="1" ht="12.75" hidden="1" customHeight="1" x14ac:dyDescent="0.2">
      <c r="F148" s="3"/>
      <c r="G148" s="3"/>
      <c r="H148" s="3"/>
      <c r="I148" s="3"/>
      <c r="J148" s="3"/>
      <c r="K148" s="3"/>
      <c r="L148" s="3"/>
      <c r="M148" s="3"/>
      <c r="N148" s="3"/>
    </row>
    <row r="149" spans="6:14" s="2" customFormat="1" ht="12.75" hidden="1" customHeight="1" x14ac:dyDescent="0.2">
      <c r="F149" s="3"/>
      <c r="G149" s="3"/>
      <c r="H149" s="3"/>
      <c r="I149" s="3"/>
      <c r="J149" s="3"/>
      <c r="K149" s="3"/>
      <c r="L149" s="3"/>
      <c r="M149" s="3"/>
      <c r="N149" s="3"/>
    </row>
    <row r="150" spans="6:14" s="2" customFormat="1" ht="12.75" hidden="1" customHeight="1" x14ac:dyDescent="0.2">
      <c r="F150" s="3"/>
      <c r="G150" s="3"/>
      <c r="H150" s="3"/>
      <c r="I150" s="3"/>
      <c r="J150" s="3"/>
      <c r="K150" s="3"/>
      <c r="L150" s="3"/>
      <c r="M150" s="3"/>
      <c r="N150" s="3"/>
    </row>
    <row r="151" spans="6:14" s="2" customFormat="1" ht="12.75" hidden="1" customHeight="1" x14ac:dyDescent="0.2">
      <c r="F151" s="3"/>
      <c r="G151" s="3"/>
      <c r="H151" s="3"/>
      <c r="I151" s="3"/>
      <c r="J151" s="3"/>
      <c r="K151" s="3"/>
      <c r="L151" s="3"/>
      <c r="M151" s="3"/>
      <c r="N151" s="3"/>
    </row>
    <row r="152" spans="6:14" s="2" customFormat="1" ht="12.75" hidden="1" customHeight="1" x14ac:dyDescent="0.2">
      <c r="F152" s="3"/>
      <c r="G152" s="3"/>
      <c r="H152" s="3"/>
      <c r="I152" s="3"/>
      <c r="J152" s="3"/>
      <c r="K152" s="3"/>
      <c r="L152" s="3"/>
      <c r="M152" s="3"/>
      <c r="N152" s="3"/>
    </row>
    <row r="153" spans="6:14" s="2" customFormat="1" ht="12.75" hidden="1" customHeight="1" x14ac:dyDescent="0.2">
      <c r="F153" s="3"/>
      <c r="G153" s="3"/>
      <c r="H153" s="3"/>
      <c r="I153" s="3"/>
      <c r="J153" s="3"/>
      <c r="K153" s="3"/>
      <c r="L153" s="3"/>
      <c r="M153" s="3"/>
      <c r="N153" s="3"/>
    </row>
    <row r="154" spans="6:14" s="2" customFormat="1" ht="12.75" hidden="1" customHeight="1" x14ac:dyDescent="0.2">
      <c r="F154" s="3"/>
      <c r="G154" s="3"/>
      <c r="H154" s="3"/>
      <c r="I154" s="3"/>
      <c r="J154" s="3"/>
      <c r="K154" s="3"/>
      <c r="L154" s="3"/>
      <c r="M154" s="3"/>
      <c r="N154" s="3"/>
    </row>
    <row r="155" spans="6:14" s="2" customFormat="1" ht="12.75" hidden="1" customHeight="1" x14ac:dyDescent="0.2">
      <c r="F155" s="3"/>
      <c r="G155" s="3"/>
      <c r="H155" s="3"/>
      <c r="I155" s="3"/>
      <c r="J155" s="3"/>
      <c r="K155" s="3"/>
      <c r="L155" s="3"/>
      <c r="M155" s="3"/>
      <c r="N155" s="3"/>
    </row>
    <row r="156" spans="6:14" s="2" customFormat="1" ht="12.75" hidden="1" customHeight="1" x14ac:dyDescent="0.2">
      <c r="F156" s="3"/>
      <c r="G156" s="3"/>
      <c r="H156" s="3"/>
      <c r="I156" s="3"/>
      <c r="J156" s="3"/>
      <c r="K156" s="3"/>
      <c r="L156" s="3"/>
      <c r="M156" s="3"/>
      <c r="N156" s="3"/>
    </row>
    <row r="157" spans="6:14" s="2" customFormat="1" ht="12.75" hidden="1" customHeight="1" x14ac:dyDescent="0.2">
      <c r="F157" s="3"/>
      <c r="G157" s="3"/>
      <c r="H157" s="3"/>
      <c r="I157" s="3"/>
      <c r="J157" s="3"/>
      <c r="K157" s="3"/>
      <c r="L157" s="3"/>
      <c r="M157" s="3"/>
      <c r="N157" s="3"/>
    </row>
    <row r="158" spans="6:14" s="2" customFormat="1" ht="12.75" hidden="1" customHeight="1" x14ac:dyDescent="0.2">
      <c r="F158" s="3"/>
      <c r="G158" s="3"/>
      <c r="H158" s="3"/>
      <c r="I158" s="3"/>
      <c r="J158" s="3"/>
      <c r="K158" s="3"/>
      <c r="L158" s="3"/>
      <c r="M158" s="3"/>
      <c r="N158" s="3"/>
    </row>
    <row r="159" spans="6:14" s="2" customFormat="1" ht="12.75" hidden="1" customHeight="1" x14ac:dyDescent="0.2">
      <c r="F159" s="3"/>
      <c r="G159" s="3"/>
      <c r="H159" s="3"/>
      <c r="I159" s="3"/>
      <c r="J159" s="3"/>
      <c r="K159" s="3"/>
      <c r="L159" s="3"/>
      <c r="M159" s="3"/>
      <c r="N159" s="3"/>
    </row>
    <row r="160" spans="6:14" s="2" customFormat="1" ht="12.75" hidden="1" customHeight="1" x14ac:dyDescent="0.2">
      <c r="F160" s="3"/>
      <c r="G160" s="3"/>
      <c r="H160" s="3"/>
      <c r="I160" s="3"/>
      <c r="J160" s="3"/>
      <c r="K160" s="3"/>
      <c r="L160" s="3"/>
      <c r="M160" s="3"/>
      <c r="N160" s="3"/>
    </row>
    <row r="161" spans="6:14" s="2" customFormat="1" ht="12.75" hidden="1" customHeight="1" x14ac:dyDescent="0.2">
      <c r="F161" s="3"/>
      <c r="G161" s="3"/>
      <c r="H161" s="3"/>
      <c r="I161" s="3"/>
      <c r="J161" s="3"/>
      <c r="K161" s="3"/>
      <c r="L161" s="3"/>
      <c r="M161" s="3"/>
      <c r="N161" s="3"/>
    </row>
    <row r="162" spans="6:14" s="2" customFormat="1" ht="12.75" hidden="1" customHeight="1" x14ac:dyDescent="0.2">
      <c r="F162" s="3"/>
      <c r="G162" s="3"/>
      <c r="H162" s="3"/>
      <c r="I162" s="3"/>
      <c r="J162" s="3"/>
      <c r="K162" s="3"/>
      <c r="L162" s="3"/>
      <c r="M162" s="3"/>
      <c r="N162" s="3"/>
    </row>
    <row r="163" spans="6:14" s="2" customFormat="1" ht="12.75" hidden="1" customHeight="1" x14ac:dyDescent="0.2">
      <c r="F163" s="3"/>
      <c r="G163" s="3"/>
      <c r="H163" s="3"/>
      <c r="I163" s="3"/>
      <c r="J163" s="3"/>
      <c r="K163" s="3"/>
      <c r="L163" s="3"/>
      <c r="M163" s="3"/>
      <c r="N163" s="3"/>
    </row>
    <row r="164" spans="6:14" s="2" customFormat="1" ht="12.75" hidden="1" customHeight="1" x14ac:dyDescent="0.2">
      <c r="F164" s="3"/>
      <c r="G164" s="3"/>
      <c r="H164" s="3"/>
      <c r="I164" s="3"/>
      <c r="J164" s="3"/>
      <c r="K164" s="3"/>
      <c r="L164" s="3"/>
      <c r="M164" s="3"/>
      <c r="N164" s="3"/>
    </row>
    <row r="165" spans="6:14" s="2" customFormat="1" ht="12.75" hidden="1" customHeight="1" x14ac:dyDescent="0.2">
      <c r="F165" s="3"/>
      <c r="G165" s="3"/>
      <c r="H165" s="3"/>
      <c r="I165" s="3"/>
      <c r="J165" s="3"/>
      <c r="K165" s="3"/>
      <c r="L165" s="3"/>
      <c r="M165" s="3"/>
      <c r="N165" s="3"/>
    </row>
    <row r="166" spans="6:14" s="2" customFormat="1" ht="12.75" hidden="1" customHeight="1" x14ac:dyDescent="0.2">
      <c r="F166" s="3"/>
      <c r="G166" s="3"/>
      <c r="H166" s="3"/>
      <c r="I166" s="3"/>
      <c r="J166" s="3"/>
      <c r="K166" s="3"/>
      <c r="L166" s="3"/>
      <c r="M166" s="3"/>
      <c r="N166" s="3"/>
    </row>
    <row r="167" spans="6:14" s="2" customFormat="1" ht="12.75" hidden="1" customHeight="1" x14ac:dyDescent="0.2">
      <c r="F167" s="3"/>
      <c r="G167" s="3"/>
      <c r="H167" s="3"/>
      <c r="I167" s="3"/>
      <c r="J167" s="3"/>
      <c r="K167" s="3"/>
      <c r="L167" s="3"/>
      <c r="M167" s="3"/>
      <c r="N167" s="3"/>
    </row>
    <row r="168" spans="6:14" s="2" customFormat="1" ht="12.75" hidden="1" customHeight="1" x14ac:dyDescent="0.2">
      <c r="F168" s="3"/>
      <c r="G168" s="3"/>
      <c r="H168" s="3"/>
      <c r="I168" s="3"/>
      <c r="J168" s="3"/>
      <c r="K168" s="3"/>
      <c r="L168" s="3"/>
      <c r="M168" s="3"/>
      <c r="N168" s="3"/>
    </row>
    <row r="169" spans="6:14" s="2" customFormat="1" ht="12.75" hidden="1" customHeight="1" x14ac:dyDescent="0.2">
      <c r="F169" s="3"/>
      <c r="G169" s="3"/>
      <c r="H169" s="3"/>
      <c r="I169" s="3"/>
      <c r="J169" s="3"/>
      <c r="K169" s="3"/>
      <c r="L169" s="3"/>
      <c r="M169" s="3"/>
      <c r="N169" s="3"/>
    </row>
    <row r="170" spans="6:14" s="2" customFormat="1" ht="12.75" hidden="1" customHeight="1" x14ac:dyDescent="0.2">
      <c r="F170" s="3"/>
      <c r="G170" s="3"/>
      <c r="H170" s="3"/>
      <c r="I170" s="3"/>
      <c r="J170" s="3"/>
      <c r="K170" s="3"/>
      <c r="L170" s="3"/>
      <c r="M170" s="3"/>
      <c r="N170" s="3"/>
    </row>
    <row r="171" spans="6:14" s="2" customFormat="1" ht="12.75" hidden="1" customHeight="1" x14ac:dyDescent="0.2">
      <c r="F171" s="3"/>
      <c r="G171" s="3"/>
      <c r="H171" s="3"/>
      <c r="I171" s="3"/>
      <c r="J171" s="3"/>
      <c r="K171" s="3"/>
      <c r="L171" s="3"/>
      <c r="M171" s="3"/>
      <c r="N171" s="3"/>
    </row>
    <row r="172" spans="6:14" s="2" customFormat="1" ht="12.75" hidden="1" customHeight="1" x14ac:dyDescent="0.2">
      <c r="F172" s="3"/>
      <c r="G172" s="3"/>
      <c r="H172" s="3"/>
      <c r="I172" s="3"/>
      <c r="J172" s="3"/>
      <c r="K172" s="3"/>
      <c r="L172" s="3"/>
      <c r="M172" s="3"/>
      <c r="N172" s="3"/>
    </row>
    <row r="173" spans="6:14" s="2" customFormat="1" ht="12.75" hidden="1" customHeight="1" x14ac:dyDescent="0.2">
      <c r="F173" s="3"/>
      <c r="G173" s="3"/>
      <c r="H173" s="3"/>
      <c r="I173" s="3"/>
      <c r="J173" s="3"/>
      <c r="K173" s="3"/>
      <c r="L173" s="3"/>
      <c r="M173" s="3"/>
      <c r="N173" s="3"/>
    </row>
    <row r="174" spans="6:14" s="2" customFormat="1" ht="12.75" hidden="1" customHeight="1" x14ac:dyDescent="0.2">
      <c r="F174" s="3"/>
      <c r="G174" s="3"/>
      <c r="H174" s="3"/>
      <c r="I174" s="3"/>
      <c r="J174" s="3"/>
      <c r="K174" s="3"/>
      <c r="L174" s="3"/>
      <c r="M174" s="3"/>
      <c r="N174" s="3"/>
    </row>
    <row r="175" spans="6:14" s="2" customFormat="1" ht="12.75" hidden="1" customHeight="1" x14ac:dyDescent="0.2">
      <c r="F175" s="3"/>
      <c r="G175" s="3"/>
      <c r="H175" s="3"/>
      <c r="I175" s="3"/>
      <c r="J175" s="3"/>
      <c r="K175" s="3"/>
      <c r="L175" s="3"/>
      <c r="M175" s="3"/>
      <c r="N175" s="3"/>
    </row>
    <row r="176" spans="6:14" s="2" customFormat="1" ht="12.75" hidden="1" customHeight="1" x14ac:dyDescent="0.2">
      <c r="F176" s="3"/>
      <c r="G176" s="3"/>
      <c r="H176" s="3"/>
      <c r="I176" s="3"/>
      <c r="J176" s="3"/>
      <c r="K176" s="3"/>
      <c r="L176" s="3"/>
      <c r="M176" s="3"/>
      <c r="N176" s="3"/>
    </row>
    <row r="177" spans="6:14" s="2" customFormat="1" ht="12.75" hidden="1" customHeight="1" x14ac:dyDescent="0.2">
      <c r="F177" s="3"/>
      <c r="G177" s="3"/>
      <c r="H177" s="3"/>
      <c r="I177" s="3"/>
      <c r="J177" s="3"/>
      <c r="K177" s="3"/>
      <c r="L177" s="3"/>
      <c r="M177" s="3"/>
      <c r="N177" s="3"/>
    </row>
    <row r="178" spans="6:14" s="2" customFormat="1" ht="12.75" hidden="1" customHeight="1" x14ac:dyDescent="0.2">
      <c r="F178" s="3"/>
      <c r="G178" s="3"/>
      <c r="H178" s="3"/>
      <c r="I178" s="3"/>
      <c r="J178" s="3"/>
      <c r="K178" s="3"/>
      <c r="L178" s="3"/>
      <c r="M178" s="3"/>
      <c r="N178" s="3"/>
    </row>
    <row r="179" spans="6:14" s="2" customFormat="1" ht="12.75" hidden="1" customHeight="1" x14ac:dyDescent="0.2">
      <c r="F179" s="3"/>
      <c r="G179" s="3"/>
      <c r="H179" s="3"/>
      <c r="I179" s="3"/>
      <c r="J179" s="3"/>
      <c r="K179" s="3"/>
      <c r="L179" s="3"/>
      <c r="M179" s="3"/>
      <c r="N179" s="3"/>
    </row>
    <row r="180" spans="6:14" s="2" customFormat="1" ht="12.75" hidden="1" customHeight="1" x14ac:dyDescent="0.2">
      <c r="F180" s="3"/>
      <c r="G180" s="3"/>
      <c r="H180" s="3"/>
      <c r="I180" s="3"/>
      <c r="J180" s="3"/>
      <c r="K180" s="3"/>
      <c r="L180" s="3"/>
      <c r="M180" s="3"/>
      <c r="N180" s="3"/>
    </row>
    <row r="181" spans="6:14" s="2" customFormat="1" ht="12.75" hidden="1" customHeight="1" x14ac:dyDescent="0.2">
      <c r="F181" s="3"/>
      <c r="G181" s="3"/>
      <c r="H181" s="3"/>
      <c r="I181" s="3"/>
      <c r="J181" s="3"/>
      <c r="K181" s="3"/>
      <c r="L181" s="3"/>
      <c r="M181" s="3"/>
      <c r="N181" s="3"/>
    </row>
    <row r="182" spans="6:14" s="2" customFormat="1" ht="12.75" hidden="1" customHeight="1" x14ac:dyDescent="0.2">
      <c r="F182" s="3"/>
      <c r="G182" s="3"/>
      <c r="H182" s="3"/>
      <c r="I182" s="3"/>
      <c r="J182" s="3"/>
      <c r="K182" s="3"/>
      <c r="L182" s="3"/>
      <c r="M182" s="3"/>
      <c r="N182" s="3"/>
    </row>
    <row r="183" spans="6:14" s="2" customFormat="1" ht="12.75" hidden="1" customHeight="1" x14ac:dyDescent="0.2">
      <c r="F183" s="3"/>
      <c r="G183" s="3"/>
      <c r="H183" s="3"/>
      <c r="I183" s="3"/>
      <c r="J183" s="3"/>
      <c r="K183" s="3"/>
      <c r="L183" s="3"/>
      <c r="M183" s="3"/>
      <c r="N183" s="3"/>
    </row>
    <row r="184" spans="6:14" s="2" customFormat="1" ht="12.75" hidden="1" customHeight="1" x14ac:dyDescent="0.2">
      <c r="F184" s="3"/>
      <c r="G184" s="3"/>
      <c r="H184" s="3"/>
      <c r="I184" s="3"/>
      <c r="J184" s="3"/>
      <c r="K184" s="3"/>
      <c r="L184" s="3"/>
      <c r="M184" s="3"/>
      <c r="N184" s="3"/>
    </row>
    <row r="185" spans="6:14" s="2" customFormat="1" ht="12.75" hidden="1" customHeight="1" x14ac:dyDescent="0.2">
      <c r="F185" s="3"/>
      <c r="G185" s="3"/>
      <c r="H185" s="3"/>
      <c r="I185" s="3"/>
      <c r="J185" s="3"/>
      <c r="K185" s="3"/>
      <c r="L185" s="3"/>
      <c r="M185" s="3"/>
      <c r="N185" s="3"/>
    </row>
    <row r="186" spans="6:14" s="2" customFormat="1" ht="12.75" hidden="1" customHeight="1" x14ac:dyDescent="0.2">
      <c r="F186" s="3"/>
      <c r="G186" s="3"/>
      <c r="H186" s="3"/>
      <c r="I186" s="3"/>
      <c r="J186" s="3"/>
      <c r="K186" s="3"/>
      <c r="L186" s="3"/>
      <c r="M186" s="3"/>
      <c r="N186" s="3"/>
    </row>
    <row r="187" spans="6:14" s="2" customFormat="1" ht="12.75" hidden="1" customHeight="1" x14ac:dyDescent="0.2">
      <c r="F187" s="3"/>
      <c r="G187" s="3"/>
      <c r="H187" s="3"/>
      <c r="I187" s="3"/>
      <c r="J187" s="3"/>
      <c r="K187" s="3"/>
      <c r="L187" s="3"/>
      <c r="M187" s="3"/>
      <c r="N187" s="3"/>
    </row>
    <row r="188" spans="6:14" s="2" customFormat="1" ht="12.75" hidden="1" customHeight="1" x14ac:dyDescent="0.2">
      <c r="F188" s="3"/>
      <c r="G188" s="3"/>
      <c r="H188" s="3"/>
      <c r="I188" s="3"/>
      <c r="J188" s="3"/>
      <c r="K188" s="3"/>
      <c r="L188" s="3"/>
      <c r="M188" s="3"/>
      <c r="N188" s="3"/>
    </row>
    <row r="189" spans="6:14" s="2" customFormat="1" ht="12.75" hidden="1" customHeight="1" x14ac:dyDescent="0.2">
      <c r="F189" s="3"/>
      <c r="G189" s="3"/>
      <c r="H189" s="3"/>
      <c r="I189" s="3"/>
      <c r="J189" s="3"/>
      <c r="K189" s="3"/>
      <c r="L189" s="3"/>
      <c r="M189" s="3"/>
      <c r="N189" s="3"/>
    </row>
    <row r="190" spans="6:14" s="2" customFormat="1" ht="12.75" hidden="1" customHeight="1" x14ac:dyDescent="0.2">
      <c r="F190" s="3"/>
      <c r="G190" s="3"/>
      <c r="H190" s="3"/>
      <c r="I190" s="3"/>
      <c r="J190" s="3"/>
      <c r="K190" s="3"/>
      <c r="L190" s="3"/>
      <c r="M190" s="3"/>
      <c r="N190" s="3"/>
    </row>
    <row r="191" spans="6:14" s="2" customFormat="1" ht="12.75" hidden="1" customHeight="1" x14ac:dyDescent="0.2">
      <c r="F191" s="3"/>
      <c r="G191" s="3"/>
      <c r="H191" s="3"/>
      <c r="I191" s="3"/>
      <c r="J191" s="3"/>
      <c r="K191" s="3"/>
      <c r="L191" s="3"/>
      <c r="M191" s="3"/>
      <c r="N191" s="3"/>
    </row>
    <row r="192" spans="6:14" s="2" customFormat="1" ht="12.75" hidden="1" customHeight="1" x14ac:dyDescent="0.2">
      <c r="F192" s="3"/>
      <c r="G192" s="3"/>
      <c r="H192" s="3"/>
      <c r="I192" s="3"/>
      <c r="J192" s="3"/>
      <c r="K192" s="3"/>
      <c r="L192" s="3"/>
      <c r="M192" s="3"/>
      <c r="N192" s="3"/>
    </row>
    <row r="193" spans="6:14" s="2" customFormat="1" ht="12.75" hidden="1" customHeight="1" x14ac:dyDescent="0.2">
      <c r="F193" s="3"/>
      <c r="G193" s="3"/>
      <c r="H193" s="3"/>
      <c r="I193" s="3"/>
      <c r="J193" s="3"/>
      <c r="K193" s="3"/>
      <c r="L193" s="3"/>
      <c r="M193" s="3"/>
      <c r="N193" s="3"/>
    </row>
    <row r="194" spans="6:14" s="2" customFormat="1" ht="12.75" hidden="1" customHeight="1" x14ac:dyDescent="0.2">
      <c r="F194" s="3"/>
      <c r="G194" s="3"/>
      <c r="H194" s="3"/>
      <c r="I194" s="3"/>
      <c r="J194" s="3"/>
      <c r="K194" s="3"/>
      <c r="L194" s="3"/>
      <c r="M194" s="3"/>
      <c r="N194" s="3"/>
    </row>
    <row r="195" spans="6:14" s="2" customFormat="1" ht="12.75" hidden="1" customHeight="1" x14ac:dyDescent="0.2">
      <c r="F195" s="3"/>
      <c r="G195" s="3"/>
      <c r="H195" s="3"/>
      <c r="I195" s="3"/>
      <c r="J195" s="3"/>
      <c r="K195" s="3"/>
      <c r="L195" s="3"/>
      <c r="M195" s="3"/>
      <c r="N195" s="3"/>
    </row>
    <row r="196" spans="6:14" s="2" customFormat="1" ht="12.75" hidden="1" customHeight="1" x14ac:dyDescent="0.2">
      <c r="F196" s="3"/>
      <c r="G196" s="3"/>
      <c r="H196" s="3"/>
      <c r="I196" s="3"/>
      <c r="J196" s="3"/>
      <c r="K196" s="3"/>
      <c r="L196" s="3"/>
      <c r="M196" s="3"/>
      <c r="N196" s="3"/>
    </row>
    <row r="197" spans="6:14" s="2" customFormat="1" ht="12.75" hidden="1" customHeight="1" x14ac:dyDescent="0.2">
      <c r="F197" s="3"/>
      <c r="G197" s="3"/>
      <c r="H197" s="3"/>
      <c r="I197" s="3"/>
      <c r="J197" s="3"/>
      <c r="K197" s="3"/>
      <c r="L197" s="3"/>
      <c r="M197" s="3"/>
      <c r="N197" s="3"/>
    </row>
    <row r="198" spans="6:14" s="2" customFormat="1" ht="12.75" hidden="1" customHeight="1" x14ac:dyDescent="0.2">
      <c r="F198" s="3"/>
      <c r="G198" s="3"/>
      <c r="H198" s="3"/>
      <c r="I198" s="3"/>
      <c r="J198" s="3"/>
      <c r="K198" s="3"/>
      <c r="L198" s="3"/>
      <c r="M198" s="3"/>
      <c r="N198" s="3"/>
    </row>
    <row r="199" spans="6:14" s="2" customFormat="1" ht="12.75" hidden="1" customHeight="1" x14ac:dyDescent="0.2">
      <c r="F199" s="3"/>
      <c r="G199" s="3"/>
      <c r="H199" s="3"/>
      <c r="I199" s="3"/>
      <c r="J199" s="3"/>
      <c r="K199" s="3"/>
      <c r="L199" s="3"/>
      <c r="M199" s="3"/>
      <c r="N199" s="3"/>
    </row>
    <row r="200" spans="6:14" s="2" customFormat="1" ht="12.75" hidden="1" customHeight="1" x14ac:dyDescent="0.2">
      <c r="F200" s="3"/>
      <c r="G200" s="3"/>
      <c r="H200" s="3"/>
      <c r="I200" s="3"/>
      <c r="J200" s="3"/>
      <c r="K200" s="3"/>
      <c r="L200" s="3"/>
      <c r="M200" s="3"/>
      <c r="N200" s="3"/>
    </row>
    <row r="201" spans="6:14" s="2" customFormat="1" ht="12.75" hidden="1" customHeight="1" x14ac:dyDescent="0.2">
      <c r="F201" s="3"/>
      <c r="G201" s="3"/>
      <c r="H201" s="3"/>
      <c r="I201" s="3"/>
      <c r="J201" s="3"/>
      <c r="K201" s="3"/>
      <c r="L201" s="3"/>
      <c r="M201" s="3"/>
      <c r="N201" s="3"/>
    </row>
    <row r="202" spans="6:14" s="2" customFormat="1" ht="12.75" hidden="1" customHeight="1" x14ac:dyDescent="0.2">
      <c r="F202" s="3"/>
      <c r="G202" s="3"/>
      <c r="H202" s="3"/>
      <c r="I202" s="3"/>
      <c r="J202" s="3"/>
      <c r="K202" s="3"/>
      <c r="L202" s="3"/>
      <c r="M202" s="3"/>
      <c r="N202" s="3"/>
    </row>
    <row r="203" spans="6:14" s="2" customFormat="1" ht="12.75" hidden="1" customHeight="1" x14ac:dyDescent="0.2">
      <c r="F203" s="3"/>
      <c r="G203" s="3"/>
      <c r="H203" s="3"/>
      <c r="I203" s="3"/>
      <c r="J203" s="3"/>
      <c r="K203" s="3"/>
      <c r="L203" s="3"/>
      <c r="M203" s="3"/>
      <c r="N203" s="3"/>
    </row>
    <row r="204" spans="6:14" s="2" customFormat="1" ht="12.75" hidden="1" customHeight="1" x14ac:dyDescent="0.2">
      <c r="F204" s="3"/>
      <c r="G204" s="3"/>
      <c r="H204" s="3"/>
      <c r="I204" s="3"/>
      <c r="J204" s="3"/>
      <c r="K204" s="3"/>
      <c r="L204" s="3"/>
      <c r="M204" s="3"/>
      <c r="N204" s="3"/>
    </row>
    <row r="205" spans="6:14" s="2" customFormat="1" ht="12.75" hidden="1" customHeight="1" x14ac:dyDescent="0.2">
      <c r="F205" s="3"/>
      <c r="G205" s="3"/>
      <c r="H205" s="3"/>
      <c r="I205" s="3"/>
      <c r="J205" s="3"/>
      <c r="K205" s="3"/>
      <c r="L205" s="3"/>
      <c r="M205" s="3"/>
      <c r="N205" s="3"/>
    </row>
    <row r="206" spans="6:14" s="2" customFormat="1" ht="12.75" hidden="1" customHeight="1" x14ac:dyDescent="0.2">
      <c r="F206" s="3"/>
      <c r="G206" s="3"/>
      <c r="H206" s="3"/>
      <c r="I206" s="3"/>
      <c r="J206" s="3"/>
      <c r="K206" s="3"/>
      <c r="L206" s="3"/>
      <c r="M206" s="3"/>
      <c r="N206" s="3"/>
    </row>
    <row r="207" spans="6:14" s="2" customFormat="1" ht="12.75" hidden="1" customHeight="1" x14ac:dyDescent="0.2">
      <c r="F207" s="3"/>
      <c r="G207" s="3"/>
      <c r="H207" s="3"/>
      <c r="I207" s="3"/>
      <c r="J207" s="3"/>
      <c r="K207" s="3"/>
      <c r="L207" s="3"/>
      <c r="M207" s="3"/>
      <c r="N207" s="3"/>
    </row>
    <row r="218" ht="12.75" customHeight="1" x14ac:dyDescent="0.2"/>
  </sheetData>
  <sheetProtection algorithmName="SHA-512" hashValue="j/JKmBqPGe052rK/Nfi2wqZ3DlTt4Iz028CgZGv3KIyR/pVyuqjMuYLBuJD3VMDjQPTr0JRlt8h5QmyyoydIwA==" saltValue="hX3/JlpGpgH7fOXEsgPbRg==" spinCount="100000" sheet="1" formatCells="0" selectLockedCells="1"/>
  <mergeCells count="106">
    <mergeCell ref="A1:E1"/>
    <mergeCell ref="H1:J24"/>
    <mergeCell ref="A7:E7"/>
    <mergeCell ref="A8:D8"/>
    <mergeCell ref="A9:E9"/>
    <mergeCell ref="B10:C10"/>
    <mergeCell ref="A12:E12"/>
    <mergeCell ref="B21:E21"/>
    <mergeCell ref="B22:E22"/>
    <mergeCell ref="B2:E2"/>
    <mergeCell ref="I27:J27"/>
    <mergeCell ref="I28:J28"/>
    <mergeCell ref="I29:J29"/>
    <mergeCell ref="I33:J33"/>
    <mergeCell ref="D34:E34"/>
    <mergeCell ref="I51:J51"/>
    <mergeCell ref="D50:E50"/>
    <mergeCell ref="D51:E53"/>
    <mergeCell ref="A11:C11"/>
    <mergeCell ref="A14:A15"/>
    <mergeCell ref="B14:E14"/>
    <mergeCell ref="B15:E15"/>
    <mergeCell ref="A17:E17"/>
    <mergeCell ref="B18:E18"/>
    <mergeCell ref="B23:E23"/>
    <mergeCell ref="I41:J41"/>
    <mergeCell ref="B20:E20"/>
    <mergeCell ref="I25:J25"/>
    <mergeCell ref="D26:E26"/>
    <mergeCell ref="D35:E37"/>
    <mergeCell ref="I35:J35"/>
    <mergeCell ref="I36:J36"/>
    <mergeCell ref="I37:J37"/>
    <mergeCell ref="D27:E29"/>
    <mergeCell ref="I73:J73"/>
    <mergeCell ref="D74:E74"/>
    <mergeCell ref="D43:E45"/>
    <mergeCell ref="I43:J43"/>
    <mergeCell ref="I44:J44"/>
    <mergeCell ref="I45:J45"/>
    <mergeCell ref="I49:J49"/>
    <mergeCell ref="D59:E61"/>
    <mergeCell ref="I59:J59"/>
    <mergeCell ref="I60:J60"/>
    <mergeCell ref="I52:J52"/>
    <mergeCell ref="I53:J53"/>
    <mergeCell ref="I57:J57"/>
    <mergeCell ref="D58:E58"/>
    <mergeCell ref="D67:E69"/>
    <mergeCell ref="I67:J67"/>
    <mergeCell ref="I68:J68"/>
    <mergeCell ref="I61:J61"/>
    <mergeCell ref="I65:J65"/>
    <mergeCell ref="D66:E66"/>
    <mergeCell ref="I69:J69"/>
    <mergeCell ref="H105:J105"/>
    <mergeCell ref="D75:E77"/>
    <mergeCell ref="I75:J75"/>
    <mergeCell ref="I76:J76"/>
    <mergeCell ref="I77:J77"/>
    <mergeCell ref="I81:J81"/>
    <mergeCell ref="D82:E82"/>
    <mergeCell ref="D83:E85"/>
    <mergeCell ref="I83:J83"/>
    <mergeCell ref="I84:J84"/>
    <mergeCell ref="I85:J85"/>
    <mergeCell ref="I89:J89"/>
    <mergeCell ref="D90:E90"/>
    <mergeCell ref="I91:J91"/>
    <mergeCell ref="I92:J92"/>
    <mergeCell ref="I93:J93"/>
    <mergeCell ref="I97:J97"/>
    <mergeCell ref="D98:E98"/>
    <mergeCell ref="D99:E101"/>
    <mergeCell ref="I99:J99"/>
    <mergeCell ref="I100:J100"/>
    <mergeCell ref="I101:J101"/>
    <mergeCell ref="A118:E118"/>
    <mergeCell ref="B119:D119"/>
    <mergeCell ref="I119:J119"/>
    <mergeCell ref="B120:D120"/>
    <mergeCell ref="E120:E121"/>
    <mergeCell ref="I120:J120"/>
    <mergeCell ref="B121:D121"/>
    <mergeCell ref="I121:J121"/>
    <mergeCell ref="D112:E112"/>
    <mergeCell ref="D113:E113"/>
    <mergeCell ref="A114:B114"/>
    <mergeCell ref="D114:E114"/>
    <mergeCell ref="H114:I114"/>
    <mergeCell ref="A115:B115"/>
    <mergeCell ref="D115:E115"/>
    <mergeCell ref="H115:I115"/>
    <mergeCell ref="A4:E4"/>
    <mergeCell ref="A5:E5"/>
    <mergeCell ref="A6:E6"/>
    <mergeCell ref="B3:E3"/>
    <mergeCell ref="A116:C116"/>
    <mergeCell ref="D116:E116"/>
    <mergeCell ref="D107:E107"/>
    <mergeCell ref="D108:E109"/>
    <mergeCell ref="D110:E110"/>
    <mergeCell ref="D111:E111"/>
    <mergeCell ref="D91:E93"/>
    <mergeCell ref="A105:E105"/>
    <mergeCell ref="D42:E42"/>
  </mergeCells>
  <conditionalFormatting sqref="C32:G32 F25:G31 A40:G40 B104:IV104 A48:G48 A56:G56 A64:G64 A72:G72 A80:G80 A88:G88 A96:G96 A116 D16:G16 B15 A14:B14 F12:G15 A16:A17 K114:IV115 F105:G105 A104:A113 F33:G34 F41:G42 F49:G50 F57:G58 F65:G66 F73:G74 F81:G82 F89:G90 F97:G98 K24:IV34 K105:IV105 K107:IV107 A122:G122 J122:IV122 D24:G24 B1:E1 D106:D108 J112:IV112 L17:IV22 F20:G23 K18:K23 F112:H112 E106:IV106 B106 C107:C108 F107:G107 F108:IV111 F113:IV113 F116:IV116 K40:IV42 K48:IV50 K56:IV58 K64:IV66 K72:IV74 K80:IV82 K88:IV90 K96:IV98 D113:D116 A11:G11 A24:A26 A28:A32 B26 B30:B32 C113 A123:XFD65536 D10 A13:C13 A12 B2:B3 A1:A4 A8:A10 K1:IV16 F1:G10">
    <cfRule type="expression" dxfId="558" priority="375" stopIfTrue="1">
      <formula>"iserr(a1:e79)"</formula>
    </cfRule>
  </conditionalFormatting>
  <conditionalFormatting sqref="B15">
    <cfRule type="cellIs" dxfId="557" priority="371" stopIfTrue="1" operator="equal">
      <formula>"Select your country"</formula>
    </cfRule>
  </conditionalFormatting>
  <conditionalFormatting sqref="C108 C72 C80 C88 C96 I108:J110">
    <cfRule type="expression" dxfId="556" priority="374" stopIfTrue="1">
      <formula>ISERR(C72)</formula>
    </cfRule>
  </conditionalFormatting>
  <conditionalFormatting sqref="C19 F18:G18 E19:G19">
    <cfRule type="expression" dxfId="555" priority="370" stopIfTrue="1">
      <formula>"iserr(a1:e79)"</formula>
    </cfRule>
  </conditionalFormatting>
  <conditionalFormatting sqref="C26">
    <cfRule type="expression" dxfId="554" priority="369" stopIfTrue="1">
      <formula>"iserr(a1:e79)"</formula>
    </cfRule>
  </conditionalFormatting>
  <conditionalFormatting sqref="B30">
    <cfRule type="expression" dxfId="553" priority="368" stopIfTrue="1">
      <formula>ISERR(B30)</formula>
    </cfRule>
  </conditionalFormatting>
  <conditionalFormatting sqref="B31">
    <cfRule type="expression" dxfId="552" priority="367" stopIfTrue="1">
      <formula>ISERR(B31)</formula>
    </cfRule>
  </conditionalFormatting>
  <conditionalFormatting sqref="E30:E31">
    <cfRule type="expression" dxfId="551" priority="366" stopIfTrue="1">
      <formula>"iserr(a1:e79)"</formula>
    </cfRule>
  </conditionalFormatting>
  <conditionalFormatting sqref="H31">
    <cfRule type="expression" dxfId="550" priority="347" stopIfTrue="1">
      <formula>ISERR(H31)</formula>
    </cfRule>
  </conditionalFormatting>
  <conditionalFormatting sqref="H33:H34">
    <cfRule type="expression" dxfId="549" priority="344" stopIfTrue="1">
      <formula>"iserr(a1:e79)"</formula>
    </cfRule>
  </conditionalFormatting>
  <conditionalFormatting sqref="A57">
    <cfRule type="expression" dxfId="548" priority="363" stopIfTrue="1">
      <formula>"iserr(a1:e79)"</formula>
    </cfRule>
  </conditionalFormatting>
  <conditionalFormatting sqref="A41">
    <cfRule type="expression" dxfId="547" priority="365" stopIfTrue="1">
      <formula>"iserr(a1:e79)"</formula>
    </cfRule>
  </conditionalFormatting>
  <conditionalFormatting sqref="A49">
    <cfRule type="expression" dxfId="546" priority="364" stopIfTrue="1">
      <formula>"iserr(a1:e79)"</formula>
    </cfRule>
  </conditionalFormatting>
  <conditionalFormatting sqref="A81">
    <cfRule type="expression" dxfId="545" priority="360" stopIfTrue="1">
      <formula>"iserr(a1:e79)"</formula>
    </cfRule>
  </conditionalFormatting>
  <conditionalFormatting sqref="A73">
    <cfRule type="expression" dxfId="544" priority="361" stopIfTrue="1">
      <formula>"iserr(a1:e79)"</formula>
    </cfRule>
  </conditionalFormatting>
  <conditionalFormatting sqref="A89">
    <cfRule type="expression" dxfId="543" priority="359" stopIfTrue="1">
      <formula>"iserr(a1:e79)"</formula>
    </cfRule>
  </conditionalFormatting>
  <conditionalFormatting sqref="A97">
    <cfRule type="expression" dxfId="542" priority="358" stopIfTrue="1">
      <formula>"iserr(a1:e79)"</formula>
    </cfRule>
  </conditionalFormatting>
  <conditionalFormatting sqref="C31">
    <cfRule type="expression" dxfId="541" priority="357" stopIfTrue="1">
      <formula>"iserr(a1:e79)"</formula>
    </cfRule>
  </conditionalFormatting>
  <conditionalFormatting sqref="C31">
    <cfRule type="expression" dxfId="540" priority="356" stopIfTrue="1">
      <formula>ISERR(C31)</formula>
    </cfRule>
  </conditionalFormatting>
  <conditionalFormatting sqref="I65:I66">
    <cfRule type="expression" dxfId="539" priority="331" stopIfTrue="1">
      <formula>"iserr(a1:e79)"</formula>
    </cfRule>
  </conditionalFormatting>
  <conditionalFormatting sqref="H81:H82">
    <cfRule type="expression" dxfId="538" priority="328" stopIfTrue="1">
      <formula>"iserr(a1:e79)"</formula>
    </cfRule>
  </conditionalFormatting>
  <conditionalFormatting sqref="H105">
    <cfRule type="expression" dxfId="537" priority="340" stopIfTrue="1">
      <formula>"iserr(a1:e79)"</formula>
    </cfRule>
  </conditionalFormatting>
  <conditionalFormatting sqref="I122">
    <cfRule type="expression" dxfId="536" priority="337" stopIfTrue="1">
      <formula>"iserr(a1:e79)"</formula>
    </cfRule>
  </conditionalFormatting>
  <conditionalFormatting sqref="I25:I26">
    <cfRule type="expression" dxfId="535" priority="346" stopIfTrue="1">
      <formula>"iserr(a1:e79)"</formula>
    </cfRule>
  </conditionalFormatting>
  <conditionalFormatting sqref="H30:H31">
    <cfRule type="expression" dxfId="534" priority="349" stopIfTrue="1">
      <formula>"iserr(a1:e79)"</formula>
    </cfRule>
  </conditionalFormatting>
  <conditionalFormatting sqref="H30">
    <cfRule type="expression" dxfId="533" priority="348" stopIfTrue="1">
      <formula>ISERR(H30)</formula>
    </cfRule>
  </conditionalFormatting>
  <conditionalFormatting sqref="D26">
    <cfRule type="expression" dxfId="532" priority="355" stopIfTrue="1">
      <formula>"iserr(a1:e79)"</formula>
    </cfRule>
  </conditionalFormatting>
  <conditionalFormatting sqref="D27">
    <cfRule type="expression" dxfId="531" priority="354" stopIfTrue="1">
      <formula>"iserr(a1:e79)"</formula>
    </cfRule>
  </conditionalFormatting>
  <conditionalFormatting sqref="H32:J32 H48:J48 H56:J56 H40:J40 H64:J64 H72:J72 H80:J80 H88:J88 H96:J96">
    <cfRule type="expression" dxfId="530" priority="353" stopIfTrue="1">
      <formula>"iserr(a1:e79)"</formula>
    </cfRule>
  </conditionalFormatting>
  <conditionalFormatting sqref="H25:H29">
    <cfRule type="expression" dxfId="529" priority="351" stopIfTrue="1">
      <formula>"iserr(a1:e79)"</formula>
    </cfRule>
  </conditionalFormatting>
  <conditionalFormatting sqref="J30:J31">
    <cfRule type="expression" dxfId="528" priority="350" stopIfTrue="1">
      <formula>"iserr(a1:e79)"</formula>
    </cfRule>
  </conditionalFormatting>
  <conditionalFormatting sqref="H72 H80 H88 H96">
    <cfRule type="expression" dxfId="527" priority="352" stopIfTrue="1">
      <formula>ISERR(H72)</formula>
    </cfRule>
  </conditionalFormatting>
  <conditionalFormatting sqref="I73:I74">
    <cfRule type="expression" dxfId="526" priority="329" stopIfTrue="1">
      <formula>"iserr(a1:e79)"</formula>
    </cfRule>
  </conditionalFormatting>
  <conditionalFormatting sqref="I33:I34">
    <cfRule type="expression" dxfId="525" priority="343" stopIfTrue="1">
      <formula>"iserr(a1:e79)"</formula>
    </cfRule>
  </conditionalFormatting>
  <conditionalFormatting sqref="I27:I29">
    <cfRule type="expression" dxfId="524" priority="345" stopIfTrue="1">
      <formula>"iserr(a1:e79)"</formula>
    </cfRule>
  </conditionalFormatting>
  <conditionalFormatting sqref="H73:H74">
    <cfRule type="expression" dxfId="523" priority="330" stopIfTrue="1">
      <formula>"iserr(a1:e79)"</formula>
    </cfRule>
  </conditionalFormatting>
  <conditionalFormatting sqref="H41:H42">
    <cfRule type="expression" dxfId="522" priority="342" stopIfTrue="1">
      <formula>"iserr(a1:e79)"</formula>
    </cfRule>
  </conditionalFormatting>
  <conditionalFormatting sqref="I41:I42">
    <cfRule type="expression" dxfId="521" priority="341" stopIfTrue="1">
      <formula>"iserr(a1:e79)"</formula>
    </cfRule>
  </conditionalFormatting>
  <conditionalFormatting sqref="I107:J107">
    <cfRule type="expression" dxfId="520" priority="339" stopIfTrue="1">
      <formula>"iserr(a1:e79)"</formula>
    </cfRule>
  </conditionalFormatting>
  <conditionalFormatting sqref="H122">
    <cfRule type="expression" dxfId="519" priority="338" stopIfTrue="1">
      <formula>"iserr(a1:e79)"</formula>
    </cfRule>
  </conditionalFormatting>
  <conditionalFormatting sqref="H49:H50">
    <cfRule type="expression" dxfId="518" priority="336" stopIfTrue="1">
      <formula>"iserr(a1:e79)"</formula>
    </cfRule>
  </conditionalFormatting>
  <conditionalFormatting sqref="I49:I50">
    <cfRule type="expression" dxfId="517" priority="335" stopIfTrue="1">
      <formula>"iserr(a1:e79)"</formula>
    </cfRule>
  </conditionalFormatting>
  <conditionalFormatting sqref="H57:H58">
    <cfRule type="expression" dxfId="516" priority="334" stopIfTrue="1">
      <formula>"iserr(a1:e79)"</formula>
    </cfRule>
  </conditionalFormatting>
  <conditionalFormatting sqref="I57:I58">
    <cfRule type="expression" dxfId="515" priority="333" stopIfTrue="1">
      <formula>"iserr(a1:e79)"</formula>
    </cfRule>
  </conditionalFormatting>
  <conditionalFormatting sqref="H65:H66">
    <cfRule type="expression" dxfId="514" priority="332" stopIfTrue="1">
      <formula>"iserr(a1:e79)"</formula>
    </cfRule>
  </conditionalFormatting>
  <conditionalFormatting sqref="I81:I82">
    <cfRule type="expression" dxfId="513" priority="327" stopIfTrue="1">
      <formula>"iserr(a1:e79)"</formula>
    </cfRule>
  </conditionalFormatting>
  <conditionalFormatting sqref="H89:H90">
    <cfRule type="expression" dxfId="512" priority="326" stopIfTrue="1">
      <formula>"iserr(a1:e79)"</formula>
    </cfRule>
  </conditionalFormatting>
  <conditionalFormatting sqref="I89:I90">
    <cfRule type="expression" dxfId="511" priority="325" stopIfTrue="1">
      <formula>"iserr(a1:e79)"</formula>
    </cfRule>
  </conditionalFormatting>
  <conditionalFormatting sqref="H97:H98">
    <cfRule type="expression" dxfId="510" priority="324" stopIfTrue="1">
      <formula>"iserr(a1:e79)"</formula>
    </cfRule>
  </conditionalFormatting>
  <conditionalFormatting sqref="I97:I98">
    <cfRule type="expression" dxfId="509" priority="323" stopIfTrue="1">
      <formula>"iserr(a1:e79)"</formula>
    </cfRule>
  </conditionalFormatting>
  <conditionalFormatting sqref="B107">
    <cfRule type="expression" dxfId="508" priority="322" stopIfTrue="1">
      <formula>"iserr(a1:e79)"</formula>
    </cfRule>
  </conditionalFormatting>
  <conditionalFormatting sqref="B108">
    <cfRule type="expression" dxfId="507" priority="321" stopIfTrue="1">
      <formula>"iserr(a1:e79)"</formula>
    </cfRule>
  </conditionalFormatting>
  <conditionalFormatting sqref="B108">
    <cfRule type="expression" dxfId="506" priority="320" stopIfTrue="1">
      <formula>ISERR(B108)</formula>
    </cfRule>
  </conditionalFormatting>
  <conditionalFormatting sqref="B10">
    <cfRule type="expression" dxfId="505" priority="313" stopIfTrue="1">
      <formula>"iserr(a1:e79)"</formula>
    </cfRule>
  </conditionalFormatting>
  <conditionalFormatting sqref="D34">
    <cfRule type="expression" dxfId="504" priority="310" stopIfTrue="1">
      <formula>"iserr(a1:e79)"</formula>
    </cfRule>
  </conditionalFormatting>
  <conditionalFormatting sqref="A27">
    <cfRule type="expression" dxfId="503" priority="277" stopIfTrue="1">
      <formula>"iserr(a1:e79)"</formula>
    </cfRule>
  </conditionalFormatting>
  <conditionalFormatting sqref="A33:A34 B34">
    <cfRule type="expression" dxfId="502" priority="312" stopIfTrue="1">
      <formula>"iserr(a1:e79)"</formula>
    </cfRule>
  </conditionalFormatting>
  <conditionalFormatting sqref="C34">
    <cfRule type="expression" dxfId="501" priority="311" stopIfTrue="1">
      <formula>"iserr(a1:e79)"</formula>
    </cfRule>
  </conditionalFormatting>
  <conditionalFormatting sqref="A42">
    <cfRule type="expression" dxfId="500" priority="309" stopIfTrue="1">
      <formula>"iserr(a1:e79)"</formula>
    </cfRule>
  </conditionalFormatting>
  <conditionalFormatting sqref="A98">
    <cfRule type="expression" dxfId="499" priority="278" stopIfTrue="1">
      <formula>"iserr(a1:e79)"</formula>
    </cfRule>
  </conditionalFormatting>
  <conditionalFormatting sqref="D42">
    <cfRule type="expression" dxfId="498" priority="306" stopIfTrue="1">
      <formula>"iserr(a1:e79)"</formula>
    </cfRule>
  </conditionalFormatting>
  <conditionalFormatting sqref="B42">
    <cfRule type="expression" dxfId="497" priority="308" stopIfTrue="1">
      <formula>"iserr(a1:e79)"</formula>
    </cfRule>
  </conditionalFormatting>
  <conditionalFormatting sqref="C42">
    <cfRule type="expression" dxfId="496" priority="307" stopIfTrue="1">
      <formula>"iserr(a1:e79)"</formula>
    </cfRule>
  </conditionalFormatting>
  <conditionalFormatting sqref="D50">
    <cfRule type="expression" dxfId="495" priority="303" stopIfTrue="1">
      <formula>"iserr(a1:e79)"</formula>
    </cfRule>
  </conditionalFormatting>
  <conditionalFormatting sqref="B50">
    <cfRule type="expression" dxfId="494" priority="305" stopIfTrue="1">
      <formula>"iserr(a1:e79)"</formula>
    </cfRule>
  </conditionalFormatting>
  <conditionalFormatting sqref="C50">
    <cfRule type="expression" dxfId="493" priority="304" stopIfTrue="1">
      <formula>"iserr(a1:e79)"</formula>
    </cfRule>
  </conditionalFormatting>
  <conditionalFormatting sqref="D58">
    <cfRule type="expression" dxfId="492" priority="300" stopIfTrue="1">
      <formula>"iserr(a1:e79)"</formula>
    </cfRule>
  </conditionalFormatting>
  <conditionalFormatting sqref="B58">
    <cfRule type="expression" dxfId="491" priority="302" stopIfTrue="1">
      <formula>"iserr(a1:e79)"</formula>
    </cfRule>
  </conditionalFormatting>
  <conditionalFormatting sqref="C58">
    <cfRule type="expression" dxfId="490" priority="301" stopIfTrue="1">
      <formula>"iserr(a1:e79)"</formula>
    </cfRule>
  </conditionalFormatting>
  <conditionalFormatting sqref="D66">
    <cfRule type="expression" dxfId="489" priority="297" stopIfTrue="1">
      <formula>"iserr(a1:e79)"</formula>
    </cfRule>
  </conditionalFormatting>
  <conditionalFormatting sqref="B66">
    <cfRule type="expression" dxfId="488" priority="299" stopIfTrue="1">
      <formula>"iserr(a1:e79)"</formula>
    </cfRule>
  </conditionalFormatting>
  <conditionalFormatting sqref="C66">
    <cfRule type="expression" dxfId="487" priority="298" stopIfTrue="1">
      <formula>"iserr(a1:e79)"</formula>
    </cfRule>
  </conditionalFormatting>
  <conditionalFormatting sqref="D74">
    <cfRule type="expression" dxfId="486" priority="294" stopIfTrue="1">
      <formula>"iserr(a1:e79)"</formula>
    </cfRule>
  </conditionalFormatting>
  <conditionalFormatting sqref="B74">
    <cfRule type="expression" dxfId="485" priority="296" stopIfTrue="1">
      <formula>"iserr(a1:e79)"</formula>
    </cfRule>
  </conditionalFormatting>
  <conditionalFormatting sqref="C74">
    <cfRule type="expression" dxfId="484" priority="295" stopIfTrue="1">
      <formula>"iserr(a1:e79)"</formula>
    </cfRule>
  </conditionalFormatting>
  <conditionalFormatting sqref="D82">
    <cfRule type="expression" dxfId="483" priority="291" stopIfTrue="1">
      <formula>"iserr(a1:e79)"</formula>
    </cfRule>
  </conditionalFormatting>
  <conditionalFormatting sqref="B82">
    <cfRule type="expression" dxfId="482" priority="293" stopIfTrue="1">
      <formula>"iserr(a1:e79)"</formula>
    </cfRule>
  </conditionalFormatting>
  <conditionalFormatting sqref="C82">
    <cfRule type="expression" dxfId="481" priority="292" stopIfTrue="1">
      <formula>"iserr(a1:e79)"</formula>
    </cfRule>
  </conditionalFormatting>
  <conditionalFormatting sqref="D90">
    <cfRule type="expression" dxfId="480" priority="288" stopIfTrue="1">
      <formula>"iserr(a1:e79)"</formula>
    </cfRule>
  </conditionalFormatting>
  <conditionalFormatting sqref="B90">
    <cfRule type="expression" dxfId="479" priority="290" stopIfTrue="1">
      <formula>"iserr(a1:e79)"</formula>
    </cfRule>
  </conditionalFormatting>
  <conditionalFormatting sqref="C90">
    <cfRule type="expression" dxfId="478" priority="289" stopIfTrue="1">
      <formula>"iserr(a1:e79)"</formula>
    </cfRule>
  </conditionalFormatting>
  <conditionalFormatting sqref="D98">
    <cfRule type="expression" dxfId="477" priority="285" stopIfTrue="1">
      <formula>"iserr(a1:e79)"</formula>
    </cfRule>
  </conditionalFormatting>
  <conditionalFormatting sqref="B98">
    <cfRule type="expression" dxfId="476" priority="287" stopIfTrue="1">
      <formula>"iserr(a1:e79)"</formula>
    </cfRule>
  </conditionalFormatting>
  <conditionalFormatting sqref="C98">
    <cfRule type="expression" dxfId="475" priority="286" stopIfTrue="1">
      <formula>"iserr(a1:e79)"</formula>
    </cfRule>
  </conditionalFormatting>
  <conditionalFormatting sqref="A50">
    <cfRule type="expression" dxfId="474" priority="284" stopIfTrue="1">
      <formula>"iserr(a1:e79)"</formula>
    </cfRule>
  </conditionalFormatting>
  <conditionalFormatting sqref="A58">
    <cfRule type="expression" dxfId="473" priority="283" stopIfTrue="1">
      <formula>"iserr(a1:e79)"</formula>
    </cfRule>
  </conditionalFormatting>
  <conditionalFormatting sqref="A66">
    <cfRule type="expression" dxfId="472" priority="282" stopIfTrue="1">
      <formula>"iserr(a1:e79)"</formula>
    </cfRule>
  </conditionalFormatting>
  <conditionalFormatting sqref="A74">
    <cfRule type="expression" dxfId="471" priority="281" stopIfTrue="1">
      <formula>"iserr(a1:e79)"</formula>
    </cfRule>
  </conditionalFormatting>
  <conditionalFormatting sqref="A82">
    <cfRule type="expression" dxfId="470" priority="280" stopIfTrue="1">
      <formula>"iserr(a1:e79)"</formula>
    </cfRule>
  </conditionalFormatting>
  <conditionalFormatting sqref="A90">
    <cfRule type="expression" dxfId="469" priority="279" stopIfTrue="1">
      <formula>"iserr(a1:e79)"</formula>
    </cfRule>
  </conditionalFormatting>
  <conditionalFormatting sqref="B27:C29">
    <cfRule type="expression" dxfId="468" priority="276" stopIfTrue="1">
      <formula>"iserr(a1:e79)"</formula>
    </cfRule>
  </conditionalFormatting>
  <conditionalFormatting sqref="F35:G39 K35:IV39 A36:A39">
    <cfRule type="expression" dxfId="467" priority="272" stopIfTrue="1">
      <formula>"iserr(a1:e79)"</formula>
    </cfRule>
  </conditionalFormatting>
  <conditionalFormatting sqref="E38:E39">
    <cfRule type="expression" dxfId="466" priority="271" stopIfTrue="1">
      <formula>"iserr(a1:e79)"</formula>
    </cfRule>
  </conditionalFormatting>
  <conditionalFormatting sqref="H39">
    <cfRule type="expression" dxfId="465" priority="265" stopIfTrue="1">
      <formula>ISERR(H39)</formula>
    </cfRule>
  </conditionalFormatting>
  <conditionalFormatting sqref="H38:H39">
    <cfRule type="expression" dxfId="464" priority="267" stopIfTrue="1">
      <formula>"iserr(a1:e79)"</formula>
    </cfRule>
  </conditionalFormatting>
  <conditionalFormatting sqref="H38">
    <cfRule type="expression" dxfId="463" priority="266" stopIfTrue="1">
      <formula>ISERR(H38)</formula>
    </cfRule>
  </conditionalFormatting>
  <conditionalFormatting sqref="H35:H37">
    <cfRule type="expression" dxfId="462" priority="269" stopIfTrue="1">
      <formula>"iserr(a1:e79)"</formula>
    </cfRule>
  </conditionalFormatting>
  <conditionalFormatting sqref="J38:J39">
    <cfRule type="expression" dxfId="461" priority="268" stopIfTrue="1">
      <formula>"iserr(a1:e79)"</formula>
    </cfRule>
  </conditionalFormatting>
  <conditionalFormatting sqref="I35:I37">
    <cfRule type="expression" dxfId="460" priority="264" stopIfTrue="1">
      <formula>"iserr(a1:e79)"</formula>
    </cfRule>
  </conditionalFormatting>
  <conditionalFormatting sqref="A35">
    <cfRule type="expression" dxfId="459" priority="263" stopIfTrue="1">
      <formula>"iserr(a1:e79)"</formula>
    </cfRule>
  </conditionalFormatting>
  <conditionalFormatting sqref="F43:G47 K43:IV47 A44:A47">
    <cfRule type="expression" dxfId="458" priority="260" stopIfTrue="1">
      <formula>"iserr(a1:e79)"</formula>
    </cfRule>
  </conditionalFormatting>
  <conditionalFormatting sqref="E46:E47">
    <cfRule type="expression" dxfId="457" priority="259" stopIfTrue="1">
      <formula>"iserr(a1:e79)"</formula>
    </cfRule>
  </conditionalFormatting>
  <conditionalFormatting sqref="H47">
    <cfRule type="expression" dxfId="456" priority="253" stopIfTrue="1">
      <formula>ISERR(H47)</formula>
    </cfRule>
  </conditionalFormatting>
  <conditionalFormatting sqref="H46:H47">
    <cfRule type="expression" dxfId="455" priority="255" stopIfTrue="1">
      <formula>"iserr(a1:e79)"</formula>
    </cfRule>
  </conditionalFormatting>
  <conditionalFormatting sqref="H46">
    <cfRule type="expression" dxfId="454" priority="254" stopIfTrue="1">
      <formula>ISERR(H46)</formula>
    </cfRule>
  </conditionalFormatting>
  <conditionalFormatting sqref="H43:H45">
    <cfRule type="expression" dxfId="453" priority="257" stopIfTrue="1">
      <formula>"iserr(a1:e79)"</formula>
    </cfRule>
  </conditionalFormatting>
  <conditionalFormatting sqref="J46:J47">
    <cfRule type="expression" dxfId="452" priority="256" stopIfTrue="1">
      <formula>"iserr(a1:e79)"</formula>
    </cfRule>
  </conditionalFormatting>
  <conditionalFormatting sqref="I43:I45">
    <cfRule type="expression" dxfId="451" priority="252" stopIfTrue="1">
      <formula>"iserr(a1:e79)"</formula>
    </cfRule>
  </conditionalFormatting>
  <conditionalFormatting sqref="A43">
    <cfRule type="expression" dxfId="450" priority="251" stopIfTrue="1">
      <formula>"iserr(a1:e79)"</formula>
    </cfRule>
  </conditionalFormatting>
  <conditionalFormatting sqref="F51:G55 K51:IV55 A52:A55">
    <cfRule type="expression" dxfId="449" priority="248" stopIfTrue="1">
      <formula>"iserr(a1:e79)"</formula>
    </cfRule>
  </conditionalFormatting>
  <conditionalFormatting sqref="E54:E55">
    <cfRule type="expression" dxfId="448" priority="247" stopIfTrue="1">
      <formula>"iserr(a1:e79)"</formula>
    </cfRule>
  </conditionalFormatting>
  <conditionalFormatting sqref="H55">
    <cfRule type="expression" dxfId="447" priority="241" stopIfTrue="1">
      <formula>ISERR(H55)</formula>
    </cfRule>
  </conditionalFormatting>
  <conditionalFormatting sqref="H54:H55">
    <cfRule type="expression" dxfId="446" priority="243" stopIfTrue="1">
      <formula>"iserr(a1:e79)"</formula>
    </cfRule>
  </conditionalFormatting>
  <conditionalFormatting sqref="H54">
    <cfRule type="expression" dxfId="445" priority="242" stopIfTrue="1">
      <formula>ISERR(H54)</formula>
    </cfRule>
  </conditionalFormatting>
  <conditionalFormatting sqref="H51:H53">
    <cfRule type="expression" dxfId="444" priority="245" stopIfTrue="1">
      <formula>"iserr(a1:e79)"</formula>
    </cfRule>
  </conditionalFormatting>
  <conditionalFormatting sqref="J54:J55">
    <cfRule type="expression" dxfId="443" priority="244" stopIfTrue="1">
      <formula>"iserr(a1:e79)"</formula>
    </cfRule>
  </conditionalFormatting>
  <conditionalFormatting sqref="I51:I53">
    <cfRule type="expression" dxfId="442" priority="240" stopIfTrue="1">
      <formula>"iserr(a1:e79)"</formula>
    </cfRule>
  </conditionalFormatting>
  <conditionalFormatting sqref="A51">
    <cfRule type="expression" dxfId="441" priority="239" stopIfTrue="1">
      <formula>"iserr(a1:e79)"</formula>
    </cfRule>
  </conditionalFormatting>
  <conditionalFormatting sqref="F59:G63 K59:IV63 A60:A63">
    <cfRule type="expression" dxfId="440" priority="236" stopIfTrue="1">
      <formula>"iserr(a1:e79)"</formula>
    </cfRule>
  </conditionalFormatting>
  <conditionalFormatting sqref="E62:E63">
    <cfRule type="expression" dxfId="439" priority="235" stopIfTrue="1">
      <formula>"iserr(a1:e79)"</formula>
    </cfRule>
  </conditionalFormatting>
  <conditionalFormatting sqref="H63">
    <cfRule type="expression" dxfId="438" priority="229" stopIfTrue="1">
      <formula>ISERR(H63)</formula>
    </cfRule>
  </conditionalFormatting>
  <conditionalFormatting sqref="H62:H63">
    <cfRule type="expression" dxfId="437" priority="231" stopIfTrue="1">
      <formula>"iserr(a1:e79)"</formula>
    </cfRule>
  </conditionalFormatting>
  <conditionalFormatting sqref="H62">
    <cfRule type="expression" dxfId="436" priority="230" stopIfTrue="1">
      <formula>ISERR(H62)</formula>
    </cfRule>
  </conditionalFormatting>
  <conditionalFormatting sqref="H59:H61">
    <cfRule type="expression" dxfId="435" priority="233" stopIfTrue="1">
      <formula>"iserr(a1:e79)"</formula>
    </cfRule>
  </conditionalFormatting>
  <conditionalFormatting sqref="J62:J63">
    <cfRule type="expression" dxfId="434" priority="232" stopIfTrue="1">
      <formula>"iserr(a1:e79)"</formula>
    </cfRule>
  </conditionalFormatting>
  <conditionalFormatting sqref="I59:I61">
    <cfRule type="expression" dxfId="433" priority="228" stopIfTrue="1">
      <formula>"iserr(a1:e79)"</formula>
    </cfRule>
  </conditionalFormatting>
  <conditionalFormatting sqref="A59">
    <cfRule type="expression" dxfId="432" priority="227" stopIfTrue="1">
      <formula>"iserr(a1:e79)"</formula>
    </cfRule>
  </conditionalFormatting>
  <conditionalFormatting sqref="F67:G71 K67:IV71 A68:A71">
    <cfRule type="expression" dxfId="431" priority="224" stopIfTrue="1">
      <formula>"iserr(a1:e79)"</formula>
    </cfRule>
  </conditionalFormatting>
  <conditionalFormatting sqref="E70:E71">
    <cfRule type="expression" dxfId="430" priority="223" stopIfTrue="1">
      <formula>"iserr(a1:e79)"</formula>
    </cfRule>
  </conditionalFormatting>
  <conditionalFormatting sqref="H71">
    <cfRule type="expression" dxfId="429" priority="217" stopIfTrue="1">
      <formula>ISERR(H71)</formula>
    </cfRule>
  </conditionalFormatting>
  <conditionalFormatting sqref="H70:H71">
    <cfRule type="expression" dxfId="428" priority="219" stopIfTrue="1">
      <formula>"iserr(a1:e79)"</formula>
    </cfRule>
  </conditionalFormatting>
  <conditionalFormatting sqref="H70">
    <cfRule type="expression" dxfId="427" priority="218" stopIfTrue="1">
      <formula>ISERR(H70)</formula>
    </cfRule>
  </conditionalFormatting>
  <conditionalFormatting sqref="H67:H69">
    <cfRule type="expression" dxfId="426" priority="221" stopIfTrue="1">
      <formula>"iserr(a1:e79)"</formula>
    </cfRule>
  </conditionalFormatting>
  <conditionalFormatting sqref="J70:J71">
    <cfRule type="expression" dxfId="425" priority="220" stopIfTrue="1">
      <formula>"iserr(a1:e79)"</formula>
    </cfRule>
  </conditionalFormatting>
  <conditionalFormatting sqref="I67:I69">
    <cfRule type="expression" dxfId="424" priority="216" stopIfTrue="1">
      <formula>"iserr(a1:e79)"</formula>
    </cfRule>
  </conditionalFormatting>
  <conditionalFormatting sqref="A67">
    <cfRule type="expression" dxfId="423" priority="215" stopIfTrue="1">
      <formula>"iserr(a1:e79)"</formula>
    </cfRule>
  </conditionalFormatting>
  <conditionalFormatting sqref="B67:B69">
    <cfRule type="expression" dxfId="422" priority="214" stopIfTrue="1">
      <formula>"iserr(a1:e79)"</formula>
    </cfRule>
  </conditionalFormatting>
  <conditionalFormatting sqref="C67:C69">
    <cfRule type="expression" dxfId="421" priority="213" stopIfTrue="1">
      <formula>"iserr(a1:e79)"</formula>
    </cfRule>
  </conditionalFormatting>
  <conditionalFormatting sqref="F75:G79 K75:IV79 A76:A79">
    <cfRule type="expression" dxfId="420" priority="212" stopIfTrue="1">
      <formula>"iserr(a1:e79)"</formula>
    </cfRule>
  </conditionalFormatting>
  <conditionalFormatting sqref="E78:E79">
    <cfRule type="expression" dxfId="419" priority="211" stopIfTrue="1">
      <formula>"iserr(a1:e79)"</formula>
    </cfRule>
  </conditionalFormatting>
  <conditionalFormatting sqref="H79">
    <cfRule type="expression" dxfId="418" priority="205" stopIfTrue="1">
      <formula>ISERR(H79)</formula>
    </cfRule>
  </conditionalFormatting>
  <conditionalFormatting sqref="H78:H79">
    <cfRule type="expression" dxfId="417" priority="207" stopIfTrue="1">
      <formula>"iserr(a1:e79)"</formula>
    </cfRule>
  </conditionalFormatting>
  <conditionalFormatting sqref="H78">
    <cfRule type="expression" dxfId="416" priority="206" stopIfTrue="1">
      <formula>ISERR(H78)</formula>
    </cfRule>
  </conditionalFormatting>
  <conditionalFormatting sqref="H75:H77">
    <cfRule type="expression" dxfId="415" priority="209" stopIfTrue="1">
      <formula>"iserr(a1:e79)"</formula>
    </cfRule>
  </conditionalFormatting>
  <conditionalFormatting sqref="J78:J79">
    <cfRule type="expression" dxfId="414" priority="208" stopIfTrue="1">
      <formula>"iserr(a1:e79)"</formula>
    </cfRule>
  </conditionalFormatting>
  <conditionalFormatting sqref="I75:I77">
    <cfRule type="expression" dxfId="413" priority="204" stopIfTrue="1">
      <formula>"iserr(a1:e79)"</formula>
    </cfRule>
  </conditionalFormatting>
  <conditionalFormatting sqref="A75">
    <cfRule type="expression" dxfId="412" priority="203" stopIfTrue="1">
      <formula>"iserr(a1:e79)"</formula>
    </cfRule>
  </conditionalFormatting>
  <conditionalFormatting sqref="B75:B77">
    <cfRule type="expression" dxfId="411" priority="202" stopIfTrue="1">
      <formula>"iserr(a1:e79)"</formula>
    </cfRule>
  </conditionalFormatting>
  <conditionalFormatting sqref="C75:C77">
    <cfRule type="expression" dxfId="410" priority="201" stopIfTrue="1">
      <formula>"iserr(a1:e79)"</formula>
    </cfRule>
  </conditionalFormatting>
  <conditionalFormatting sqref="F83:G87 K83:IV87 A84:A87">
    <cfRule type="expression" dxfId="409" priority="200" stopIfTrue="1">
      <formula>"iserr(a1:e79)"</formula>
    </cfRule>
  </conditionalFormatting>
  <conditionalFormatting sqref="E86:E87">
    <cfRule type="expression" dxfId="408" priority="199" stopIfTrue="1">
      <formula>"iserr(a1:e79)"</formula>
    </cfRule>
  </conditionalFormatting>
  <conditionalFormatting sqref="H87">
    <cfRule type="expression" dxfId="407" priority="193" stopIfTrue="1">
      <formula>ISERR(H87)</formula>
    </cfRule>
  </conditionalFormatting>
  <conditionalFormatting sqref="H86:H87">
    <cfRule type="expression" dxfId="406" priority="195" stopIfTrue="1">
      <formula>"iserr(a1:e79)"</formula>
    </cfRule>
  </conditionalFormatting>
  <conditionalFormatting sqref="H86">
    <cfRule type="expression" dxfId="405" priority="194" stopIfTrue="1">
      <formula>ISERR(H86)</formula>
    </cfRule>
  </conditionalFormatting>
  <conditionalFormatting sqref="H83:H85">
    <cfRule type="expression" dxfId="404" priority="197" stopIfTrue="1">
      <formula>"iserr(a1:e79)"</formula>
    </cfRule>
  </conditionalFormatting>
  <conditionalFormatting sqref="J86:J87">
    <cfRule type="expression" dxfId="403" priority="196" stopIfTrue="1">
      <formula>"iserr(a1:e79)"</formula>
    </cfRule>
  </conditionalFormatting>
  <conditionalFormatting sqref="I83:I85">
    <cfRule type="expression" dxfId="402" priority="192" stopIfTrue="1">
      <formula>"iserr(a1:e79)"</formula>
    </cfRule>
  </conditionalFormatting>
  <conditionalFormatting sqref="A83">
    <cfRule type="expression" dxfId="401" priority="191" stopIfTrue="1">
      <formula>"iserr(a1:e79)"</formula>
    </cfRule>
  </conditionalFormatting>
  <conditionalFormatting sqref="B83:B85">
    <cfRule type="expression" dxfId="400" priority="190" stopIfTrue="1">
      <formula>"iserr(a1:e79)"</formula>
    </cfRule>
  </conditionalFormatting>
  <conditionalFormatting sqref="C83:C85">
    <cfRule type="expression" dxfId="399" priority="189" stopIfTrue="1">
      <formula>"iserr(a1:e79)"</formula>
    </cfRule>
  </conditionalFormatting>
  <conditionalFormatting sqref="F91:G95 K91:IV95 A92:A95">
    <cfRule type="expression" dxfId="398" priority="188" stopIfTrue="1">
      <formula>"iserr(a1:e79)"</formula>
    </cfRule>
  </conditionalFormatting>
  <conditionalFormatting sqref="E94:E95">
    <cfRule type="expression" dxfId="397" priority="187" stopIfTrue="1">
      <formula>"iserr(a1:e79)"</formula>
    </cfRule>
  </conditionalFormatting>
  <conditionalFormatting sqref="H95">
    <cfRule type="expression" dxfId="396" priority="181" stopIfTrue="1">
      <formula>ISERR(H95)</formula>
    </cfRule>
  </conditionalFormatting>
  <conditionalFormatting sqref="H94:H95">
    <cfRule type="expression" dxfId="395" priority="183" stopIfTrue="1">
      <formula>"iserr(a1:e79)"</formula>
    </cfRule>
  </conditionalFormatting>
  <conditionalFormatting sqref="H94">
    <cfRule type="expression" dxfId="394" priority="182" stopIfTrue="1">
      <formula>ISERR(H94)</formula>
    </cfRule>
  </conditionalFormatting>
  <conditionalFormatting sqref="H91:H93">
    <cfRule type="expression" dxfId="393" priority="185" stopIfTrue="1">
      <formula>"iserr(a1:e79)"</formula>
    </cfRule>
  </conditionalFormatting>
  <conditionalFormatting sqref="J94:J95">
    <cfRule type="expression" dxfId="392" priority="184" stopIfTrue="1">
      <formula>"iserr(a1:e79)"</formula>
    </cfRule>
  </conditionalFormatting>
  <conditionalFormatting sqref="I91:I93">
    <cfRule type="expression" dxfId="391" priority="180" stopIfTrue="1">
      <formula>"iserr(a1:e79)"</formula>
    </cfRule>
  </conditionalFormatting>
  <conditionalFormatting sqref="A91">
    <cfRule type="expression" dxfId="390" priority="179" stopIfTrue="1">
      <formula>"iserr(a1:e79)"</formula>
    </cfRule>
  </conditionalFormatting>
  <conditionalFormatting sqref="B91:B93">
    <cfRule type="expression" dxfId="389" priority="178" stopIfTrue="1">
      <formula>"iserr(a1:e79)"</formula>
    </cfRule>
  </conditionalFormatting>
  <conditionalFormatting sqref="C91:C93">
    <cfRule type="expression" dxfId="388" priority="177" stopIfTrue="1">
      <formula>"iserr(a1:e79)"</formula>
    </cfRule>
  </conditionalFormatting>
  <conditionalFormatting sqref="F99:G103 K99:IV103 A100:A103">
    <cfRule type="expression" dxfId="387" priority="176" stopIfTrue="1">
      <formula>"iserr(a1:e79)"</formula>
    </cfRule>
  </conditionalFormatting>
  <conditionalFormatting sqref="E102:E103">
    <cfRule type="expression" dxfId="386" priority="175" stopIfTrue="1">
      <formula>"iserr(a1:e79)"</formula>
    </cfRule>
  </conditionalFormatting>
  <conditionalFormatting sqref="H103">
    <cfRule type="expression" dxfId="385" priority="169" stopIfTrue="1">
      <formula>ISERR(H103)</formula>
    </cfRule>
  </conditionalFormatting>
  <conditionalFormatting sqref="H102:H103">
    <cfRule type="expression" dxfId="384" priority="171" stopIfTrue="1">
      <formula>"iserr(a1:e79)"</formula>
    </cfRule>
  </conditionalFormatting>
  <conditionalFormatting sqref="H102">
    <cfRule type="expression" dxfId="383" priority="170" stopIfTrue="1">
      <formula>ISERR(H102)</formula>
    </cfRule>
  </conditionalFormatting>
  <conditionalFormatting sqref="H99:H101">
    <cfRule type="expression" dxfId="382" priority="173" stopIfTrue="1">
      <formula>"iserr(a1:e79)"</formula>
    </cfRule>
  </conditionalFormatting>
  <conditionalFormatting sqref="J102:J103">
    <cfRule type="expression" dxfId="381" priority="172" stopIfTrue="1">
      <formula>"iserr(a1:e79)"</formula>
    </cfRule>
  </conditionalFormatting>
  <conditionalFormatting sqref="I99:I101">
    <cfRule type="expression" dxfId="380" priority="168" stopIfTrue="1">
      <formula>"iserr(a1:e79)"</formula>
    </cfRule>
  </conditionalFormatting>
  <conditionalFormatting sqref="A99">
    <cfRule type="expression" dxfId="379" priority="167" stopIfTrue="1">
      <formula>"iserr(a1:e79)"</formula>
    </cfRule>
  </conditionalFormatting>
  <conditionalFormatting sqref="B99:B101">
    <cfRule type="expression" dxfId="378" priority="166" stopIfTrue="1">
      <formula>"iserr(a1:e79)"</formula>
    </cfRule>
  </conditionalFormatting>
  <conditionalFormatting sqref="C99:C101">
    <cfRule type="expression" dxfId="377" priority="165" stopIfTrue="1">
      <formula>"iserr(a1:e79)"</formula>
    </cfRule>
  </conditionalFormatting>
  <conditionalFormatting sqref="B78">
    <cfRule type="expression" dxfId="376" priority="129" stopIfTrue="1">
      <formula>"iserr(a1:e79)"</formula>
    </cfRule>
  </conditionalFormatting>
  <conditionalFormatting sqref="B78">
    <cfRule type="expression" dxfId="375" priority="128" stopIfTrue="1">
      <formula>ISERR(B78)</formula>
    </cfRule>
  </conditionalFormatting>
  <conditionalFormatting sqref="C78">
    <cfRule type="expression" dxfId="374" priority="124" stopIfTrue="1">
      <formula>"iserr(a1:e79)"</formula>
    </cfRule>
  </conditionalFormatting>
  <conditionalFormatting sqref="C78">
    <cfRule type="expression" dxfId="373" priority="123" stopIfTrue="1">
      <formula>ISERR(C78)</formula>
    </cfRule>
  </conditionalFormatting>
  <conditionalFormatting sqref="E10">
    <cfRule type="expression" dxfId="372" priority="98" stopIfTrue="1">
      <formula>"iserr(a1:e79)"</formula>
    </cfRule>
  </conditionalFormatting>
  <conditionalFormatting sqref="B109:C109">
    <cfRule type="expression" dxfId="371" priority="93" stopIfTrue="1">
      <formula>"iserr(a1:e79)"</formula>
    </cfRule>
  </conditionalFormatting>
  <conditionalFormatting sqref="B109:C109">
    <cfRule type="expression" dxfId="370" priority="92" stopIfTrue="1">
      <formula>ISERR(B109)</formula>
    </cfRule>
  </conditionalFormatting>
  <conditionalFormatting sqref="B110:B112 C110:C111">
    <cfRule type="expression" dxfId="369" priority="83" stopIfTrue="1">
      <formula>"iserr(a1:e79)"</formula>
    </cfRule>
  </conditionalFormatting>
  <conditionalFormatting sqref="B110:B112 C110:C111">
    <cfRule type="expression" dxfId="368" priority="82" stopIfTrue="1">
      <formula>ISERR(B110)</formula>
    </cfRule>
  </conditionalFormatting>
  <conditionalFormatting sqref="B113">
    <cfRule type="expression" dxfId="367" priority="81" stopIfTrue="1">
      <formula>"iserr(a1:e79)"</formula>
    </cfRule>
  </conditionalFormatting>
  <conditionalFormatting sqref="B113">
    <cfRule type="expression" dxfId="366" priority="80" stopIfTrue="1">
      <formula>ISERR(B113)</formula>
    </cfRule>
  </conditionalFormatting>
  <conditionalFormatting sqref="C112">
    <cfRule type="expression" dxfId="365" priority="75" stopIfTrue="1">
      <formula>"iserr(a1:e79)"</formula>
    </cfRule>
  </conditionalFormatting>
  <conditionalFormatting sqref="C112">
    <cfRule type="expression" dxfId="364" priority="74" stopIfTrue="1">
      <formula>ISERR(C112)</formula>
    </cfRule>
  </conditionalFormatting>
  <conditionalFormatting sqref="B103 B95 B87 B79 B71 B63 B55 B47 B39">
    <cfRule type="expression" dxfId="363" priority="73" stopIfTrue="1">
      <formula>"iserr(a1:e79)"</formula>
    </cfRule>
  </conditionalFormatting>
  <conditionalFormatting sqref="B103 B95 B87 B79 B71 B63 B55 B47 B39">
    <cfRule type="expression" dxfId="362" priority="72" stopIfTrue="1">
      <formula>ISERR(B39)</formula>
    </cfRule>
  </conditionalFormatting>
  <conditionalFormatting sqref="C103 C95 C87 C79 C71 C63 C55 C47 C39">
    <cfRule type="expression" dxfId="361" priority="71" stopIfTrue="1">
      <formula>"iserr(a1:e79)"</formula>
    </cfRule>
  </conditionalFormatting>
  <conditionalFormatting sqref="C103 C95 C87 C79 C71 C63 C55 C47 C39">
    <cfRule type="expression" dxfId="360" priority="70" stopIfTrue="1">
      <formula>ISERR(C39)</formula>
    </cfRule>
  </conditionalFormatting>
  <conditionalFormatting sqref="A65">
    <cfRule type="expression" dxfId="359" priority="69" stopIfTrue="1">
      <formula>"iserr(a1:e79)"</formula>
    </cfRule>
  </conditionalFormatting>
  <conditionalFormatting sqref="D35">
    <cfRule type="expression" dxfId="358" priority="61" stopIfTrue="1">
      <formula>"iserr(a1:e79)"</formula>
    </cfRule>
  </conditionalFormatting>
  <conditionalFormatting sqref="D43">
    <cfRule type="expression" dxfId="357" priority="60" stopIfTrue="1">
      <formula>"iserr(a1:e79)"</formula>
    </cfRule>
  </conditionalFormatting>
  <conditionalFormatting sqref="D51">
    <cfRule type="expression" dxfId="356" priority="59" stopIfTrue="1">
      <formula>"iserr(a1:e79)"</formula>
    </cfRule>
  </conditionalFormatting>
  <conditionalFormatting sqref="D59">
    <cfRule type="expression" dxfId="355" priority="58" stopIfTrue="1">
      <formula>"iserr(a1:e79)"</formula>
    </cfRule>
  </conditionalFormatting>
  <conditionalFormatting sqref="D67">
    <cfRule type="expression" dxfId="354" priority="57" stopIfTrue="1">
      <formula>"iserr(a1:e79)"</formula>
    </cfRule>
  </conditionalFormatting>
  <conditionalFormatting sqref="D75">
    <cfRule type="expression" dxfId="353" priority="56" stopIfTrue="1">
      <formula>"iserr(a1:e79)"</formula>
    </cfRule>
  </conditionalFormatting>
  <conditionalFormatting sqref="D83">
    <cfRule type="expression" dxfId="352" priority="55" stopIfTrue="1">
      <formula>"iserr(a1:e79)"</formula>
    </cfRule>
  </conditionalFormatting>
  <conditionalFormatting sqref="D91">
    <cfRule type="expression" dxfId="351" priority="54" stopIfTrue="1">
      <formula>"iserr(a1:e79)"</formula>
    </cfRule>
  </conditionalFormatting>
  <conditionalFormatting sqref="D99">
    <cfRule type="expression" dxfId="350" priority="53" stopIfTrue="1">
      <formula>"iserr(a1:e79)"</formula>
    </cfRule>
  </conditionalFormatting>
  <conditionalFormatting sqref="C30">
    <cfRule type="expression" dxfId="349" priority="46" stopIfTrue="1">
      <formula>"iserr(a1:e79)"</formula>
    </cfRule>
  </conditionalFormatting>
  <conditionalFormatting sqref="C30">
    <cfRule type="expression" dxfId="348" priority="45" stopIfTrue="1">
      <formula>ISERR(C30)</formula>
    </cfRule>
  </conditionalFormatting>
  <conditionalFormatting sqref="B38">
    <cfRule type="expression" dxfId="347" priority="44" stopIfTrue="1">
      <formula>"iserr(a1:e79)"</formula>
    </cfRule>
  </conditionalFormatting>
  <conditionalFormatting sqref="B38">
    <cfRule type="expression" dxfId="346" priority="43" stopIfTrue="1">
      <formula>ISERR(B38)</formula>
    </cfRule>
  </conditionalFormatting>
  <conditionalFormatting sqref="C38">
    <cfRule type="expression" dxfId="345" priority="42" stopIfTrue="1">
      <formula>"iserr(a1:e79)"</formula>
    </cfRule>
  </conditionalFormatting>
  <conditionalFormatting sqref="C38">
    <cfRule type="expression" dxfId="344" priority="41" stopIfTrue="1">
      <formula>ISERR(C38)</formula>
    </cfRule>
  </conditionalFormatting>
  <conditionalFormatting sqref="B46">
    <cfRule type="expression" dxfId="343" priority="40" stopIfTrue="1">
      <formula>"iserr(a1:e79)"</formula>
    </cfRule>
  </conditionalFormatting>
  <conditionalFormatting sqref="B46">
    <cfRule type="expression" dxfId="342" priority="39" stopIfTrue="1">
      <formula>ISERR(B46)</formula>
    </cfRule>
  </conditionalFormatting>
  <conditionalFormatting sqref="C46">
    <cfRule type="expression" dxfId="341" priority="38" stopIfTrue="1">
      <formula>"iserr(a1:e79)"</formula>
    </cfRule>
  </conditionalFormatting>
  <conditionalFormatting sqref="C46">
    <cfRule type="expression" dxfId="340" priority="37" stopIfTrue="1">
      <formula>ISERR(C46)</formula>
    </cfRule>
  </conditionalFormatting>
  <conditionalFormatting sqref="B54">
    <cfRule type="expression" dxfId="339" priority="36" stopIfTrue="1">
      <formula>"iserr(a1:e79)"</formula>
    </cfRule>
  </conditionalFormatting>
  <conditionalFormatting sqref="B54">
    <cfRule type="expression" dxfId="338" priority="35" stopIfTrue="1">
      <formula>ISERR(B54)</formula>
    </cfRule>
  </conditionalFormatting>
  <conditionalFormatting sqref="C54">
    <cfRule type="expression" dxfId="337" priority="34" stopIfTrue="1">
      <formula>"iserr(a1:e79)"</formula>
    </cfRule>
  </conditionalFormatting>
  <conditionalFormatting sqref="C54">
    <cfRule type="expression" dxfId="336" priority="33" stopIfTrue="1">
      <formula>ISERR(C54)</formula>
    </cfRule>
  </conditionalFormatting>
  <conditionalFormatting sqref="B62">
    <cfRule type="expression" dxfId="335" priority="32" stopIfTrue="1">
      <formula>"iserr(a1:e79)"</formula>
    </cfRule>
  </conditionalFormatting>
  <conditionalFormatting sqref="B62">
    <cfRule type="expression" dxfId="334" priority="31" stopIfTrue="1">
      <formula>ISERR(B62)</formula>
    </cfRule>
  </conditionalFormatting>
  <conditionalFormatting sqref="C62">
    <cfRule type="expression" dxfId="333" priority="30" stopIfTrue="1">
      <formula>"iserr(a1:e79)"</formula>
    </cfRule>
  </conditionalFormatting>
  <conditionalFormatting sqref="C62">
    <cfRule type="expression" dxfId="332" priority="29" stopIfTrue="1">
      <formula>ISERR(C62)</formula>
    </cfRule>
  </conditionalFormatting>
  <conditionalFormatting sqref="B70">
    <cfRule type="expression" dxfId="331" priority="28" stopIfTrue="1">
      <formula>"iserr(a1:e79)"</formula>
    </cfRule>
  </conditionalFormatting>
  <conditionalFormatting sqref="B70">
    <cfRule type="expression" dxfId="330" priority="27" stopIfTrue="1">
      <formula>ISERR(B70)</formula>
    </cfRule>
  </conditionalFormatting>
  <conditionalFormatting sqref="C70">
    <cfRule type="expression" dxfId="329" priority="26" stopIfTrue="1">
      <formula>"iserr(a1:e79)"</formula>
    </cfRule>
  </conditionalFormatting>
  <conditionalFormatting sqref="C70">
    <cfRule type="expression" dxfId="328" priority="25" stopIfTrue="1">
      <formula>ISERR(C70)</formula>
    </cfRule>
  </conditionalFormatting>
  <conditionalFormatting sqref="B86">
    <cfRule type="expression" dxfId="327" priority="24" stopIfTrue="1">
      <formula>"iserr(a1:e79)"</formula>
    </cfRule>
  </conditionalFormatting>
  <conditionalFormatting sqref="B86">
    <cfRule type="expression" dxfId="326" priority="23" stopIfTrue="1">
      <formula>ISERR(B86)</formula>
    </cfRule>
  </conditionalFormatting>
  <conditionalFormatting sqref="C86">
    <cfRule type="expression" dxfId="325" priority="22" stopIfTrue="1">
      <formula>"iserr(a1:e79)"</formula>
    </cfRule>
  </conditionalFormatting>
  <conditionalFormatting sqref="C86">
    <cfRule type="expression" dxfId="324" priority="21" stopIfTrue="1">
      <formula>ISERR(C86)</formula>
    </cfRule>
  </conditionalFormatting>
  <conditionalFormatting sqref="B94">
    <cfRule type="expression" dxfId="323" priority="20" stopIfTrue="1">
      <formula>"iserr(a1:e79)"</formula>
    </cfRule>
  </conditionalFormatting>
  <conditionalFormatting sqref="B94">
    <cfRule type="expression" dxfId="322" priority="19" stopIfTrue="1">
      <formula>ISERR(B94)</formula>
    </cfRule>
  </conditionalFormatting>
  <conditionalFormatting sqref="C94">
    <cfRule type="expression" dxfId="321" priority="18" stopIfTrue="1">
      <formula>"iserr(a1:e79)"</formula>
    </cfRule>
  </conditionalFormatting>
  <conditionalFormatting sqref="C94">
    <cfRule type="expression" dxfId="320" priority="17" stopIfTrue="1">
      <formula>ISERR(C94)</formula>
    </cfRule>
  </conditionalFormatting>
  <conditionalFormatting sqref="B102">
    <cfRule type="expression" dxfId="319" priority="16" stopIfTrue="1">
      <formula>"iserr(a1:e79)"</formula>
    </cfRule>
  </conditionalFormatting>
  <conditionalFormatting sqref="B102">
    <cfRule type="expression" dxfId="318" priority="15" stopIfTrue="1">
      <formula>ISERR(B102)</formula>
    </cfRule>
  </conditionalFormatting>
  <conditionalFormatting sqref="C102">
    <cfRule type="expression" dxfId="317" priority="14" stopIfTrue="1">
      <formula>"iserr(a1:e79)"</formula>
    </cfRule>
  </conditionalFormatting>
  <conditionalFormatting sqref="C102">
    <cfRule type="expression" dxfId="316" priority="13" stopIfTrue="1">
      <formula>ISERR(C102)</formula>
    </cfRule>
  </conditionalFormatting>
  <conditionalFormatting sqref="A5">
    <cfRule type="expression" dxfId="315" priority="11" stopIfTrue="1">
      <formula>"iserr(a1:e79)"</formula>
    </cfRule>
  </conditionalFormatting>
  <conditionalFormatting sqref="A6">
    <cfRule type="expression" dxfId="314" priority="10" stopIfTrue="1">
      <formula>"iserr(a1:e79)"</formula>
    </cfRule>
  </conditionalFormatting>
  <conditionalFormatting sqref="A7">
    <cfRule type="expression" dxfId="313" priority="9" stopIfTrue="1">
      <formula>"iserr(a1:e79)"</formula>
    </cfRule>
  </conditionalFormatting>
  <conditionalFormatting sqref="B51:C53">
    <cfRule type="expression" dxfId="312" priority="2" stopIfTrue="1">
      <formula>"iserr(a1:e79)"</formula>
    </cfRule>
  </conditionalFormatting>
  <conditionalFormatting sqref="B35:C37">
    <cfRule type="expression" dxfId="311" priority="4" stopIfTrue="1">
      <formula>"iserr(a1:e79)"</formula>
    </cfRule>
  </conditionalFormatting>
  <conditionalFormatting sqref="B43:C45">
    <cfRule type="expression" dxfId="310" priority="3" stopIfTrue="1">
      <formula>"iserr(a1:e79)"</formula>
    </cfRule>
  </conditionalFormatting>
  <conditionalFormatting sqref="B59:C61">
    <cfRule type="expression" dxfId="309" priority="1" stopIfTrue="1">
      <formula>"iserr(a1:e79)"</formula>
    </cfRule>
  </conditionalFormatting>
  <dataValidations count="3">
    <dataValidation type="whole" operator="greaterThan" allowBlank="1" showInputMessage="1" showErrorMessage="1" sqref="B27:C29 B51:C53 B35:C37 B99:C101 B59:C61 B67:C69 B75:C77 B83:C85 B91:C93 B43:C45" xr:uid="{00000000-0002-0000-0200-000000000000}">
      <formula1>0</formula1>
    </dataValidation>
    <dataValidation allowBlank="1" showInputMessage="1" showErrorMessage="1" error="Please insert format 2017-XXXX or 2016-3447/XXX" sqref="B18:E18" xr:uid="{00000000-0002-0000-0200-000001000000}"/>
    <dataValidation type="custom" allowBlank="1" showInputMessage="1" showErrorMessage="1" error="No more than two decimals." sqref="C114" xr:uid="{00000000-0002-0000-0200-000002000000}">
      <formula1>EXACT(C114,TRUNC(C114,2))</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Header>&amp;LStatement of accounts - cost claim (Final Report)</oddHeader>
    <oddFooter>&amp;L&amp;F&amp;C&amp;P / &amp;N&amp;R&amp;D  &amp;T</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1</xdr:col>
                    <xdr:colOff>457200</xdr:colOff>
                    <xdr:row>11</xdr:row>
                    <xdr:rowOff>104775</xdr:rowOff>
                  </from>
                  <to>
                    <xdr:col>2</xdr:col>
                    <xdr:colOff>1790700</xdr:colOff>
                    <xdr:row>11</xdr:row>
                    <xdr:rowOff>485775</xdr:rowOff>
                  </to>
                </anchor>
              </controlPr>
            </control>
          </mc:Choice>
        </mc:AlternateContent>
        <mc:AlternateContent xmlns:mc="http://schemas.openxmlformats.org/markup-compatibility/2006">
          <mc:Choice Requires="x14">
            <control shapeId="21507" r:id="rId5" name="Drop Down 3">
              <controlPr defaultSize="0" autoLine="0" autoPict="0">
                <anchor moveWithCells="1">
                  <from>
                    <xdr:col>1</xdr:col>
                    <xdr:colOff>466725</xdr:colOff>
                    <xdr:row>9</xdr:row>
                    <xdr:rowOff>285750</xdr:rowOff>
                  </from>
                  <to>
                    <xdr:col>2</xdr:col>
                    <xdr:colOff>1771650</xdr:colOff>
                    <xdr:row>9</xdr:row>
                    <xdr:rowOff>676275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O206"/>
  <sheetViews>
    <sheetView topLeftCell="A106" zoomScaleNormal="100" workbookViewId="0">
      <selection activeCell="B19" sqref="B19"/>
    </sheetView>
  </sheetViews>
  <sheetFormatPr defaultColWidth="0" defaultRowHeight="12.75" zeroHeight="1" x14ac:dyDescent="0.2"/>
  <cols>
    <col min="1" max="1" width="61.5703125" style="2" customWidth="1"/>
    <col min="2" max="2" width="31.85546875" style="2" customWidth="1"/>
    <col min="3" max="3" width="26.28515625" style="2" customWidth="1"/>
    <col min="4" max="4" width="25.85546875" style="2" customWidth="1"/>
    <col min="5" max="5" width="21.7109375" style="2" customWidth="1"/>
    <col min="6" max="6" width="24.140625" style="2" customWidth="1"/>
    <col min="7" max="7" width="1.28515625" style="3" customWidth="1"/>
    <col min="8" max="8" width="1.85546875" style="3" hidden="1" customWidth="1"/>
    <col min="9" max="11" width="26.28515625" style="3" hidden="1" customWidth="1"/>
    <col min="12" max="12" width="2" style="3" hidden="1" customWidth="1"/>
    <col min="13" max="15" width="26.28515625" style="3" hidden="1" customWidth="1"/>
    <col min="16" max="16384" width="9.140625" style="3" hidden="1"/>
  </cols>
  <sheetData>
    <row r="1" spans="1:12" ht="19.5" x14ac:dyDescent="0.25">
      <c r="A1" s="422" t="str">
        <f>HLOOKUP([2]Translation!C1,[2]Translation!$C$6:$E$71,4,FALSE)</f>
        <v>Erasmus+ programme</v>
      </c>
      <c r="B1" s="422"/>
      <c r="C1" s="422"/>
      <c r="D1" s="422"/>
      <c r="E1" s="422"/>
      <c r="F1" s="422"/>
      <c r="I1" s="423"/>
      <c r="J1" s="424"/>
      <c r="K1" s="425"/>
    </row>
    <row r="2" spans="1:12" ht="19.5" customHeight="1" x14ac:dyDescent="0.25">
      <c r="A2" s="422" t="s">
        <v>328</v>
      </c>
      <c r="B2" s="422"/>
      <c r="C2" s="422"/>
      <c r="D2" s="422"/>
      <c r="E2" s="422"/>
      <c r="F2" s="422"/>
      <c r="I2" s="423"/>
      <c r="J2" s="424"/>
      <c r="K2" s="425"/>
    </row>
    <row r="3" spans="1:12" ht="19.5" x14ac:dyDescent="0.25">
      <c r="A3" s="422" t="str">
        <f>HLOOKUP([2]Translation!C1,[2]Translation!$C$6:$E$71,5,FALSE)</f>
        <v>Jean Monnet Programme</v>
      </c>
      <c r="B3" s="422"/>
      <c r="C3" s="422"/>
      <c r="D3" s="422"/>
      <c r="E3" s="422"/>
      <c r="F3" s="422"/>
      <c r="I3" s="423"/>
      <c r="J3" s="424"/>
      <c r="K3" s="425"/>
    </row>
    <row r="4" spans="1:12" ht="19.5" x14ac:dyDescent="0.25">
      <c r="A4" s="422" t="str">
        <f>HLOOKUP([2]Translation!C1,[2]Translation!$C$6:$E$71,6,FALSE)</f>
        <v>STATEMENT OF ACCOUNTS - COST CLAIM (FINAL REPORT)</v>
      </c>
      <c r="B4" s="422"/>
      <c r="C4" s="422"/>
      <c r="D4" s="422"/>
      <c r="E4" s="422"/>
      <c r="F4" s="422"/>
      <c r="I4" s="423"/>
      <c r="J4" s="424"/>
      <c r="K4" s="425"/>
    </row>
    <row r="5" spans="1:12" ht="22.5" x14ac:dyDescent="0.3">
      <c r="A5" s="461" t="str">
        <f>HLOOKUP([2]Translation!$C$1,[2]Translation!$C$6:$E$72,8,FALSE)</f>
        <v>Jean Monnet Chairs   ♦   European Modules</v>
      </c>
      <c r="B5" s="461"/>
      <c r="C5" s="461"/>
      <c r="D5" s="461"/>
      <c r="E5" s="461"/>
      <c r="F5" s="461"/>
      <c r="I5" s="423"/>
      <c r="J5" s="424"/>
      <c r="K5" s="425"/>
    </row>
    <row r="6" spans="1:12" ht="15" x14ac:dyDescent="0.2">
      <c r="A6" s="430"/>
      <c r="B6" s="430"/>
      <c r="C6" s="430"/>
      <c r="D6" s="430"/>
      <c r="E6" s="430"/>
      <c r="F6" s="89" t="s">
        <v>468</v>
      </c>
      <c r="I6" s="423"/>
      <c r="J6" s="424"/>
      <c r="K6" s="425"/>
    </row>
    <row r="7" spans="1:12" ht="12.75" customHeight="1" x14ac:dyDescent="0.2">
      <c r="A7" s="462"/>
      <c r="B7" s="432"/>
      <c r="C7" s="432"/>
      <c r="D7" s="432"/>
      <c r="E7" s="432"/>
      <c r="F7" s="463"/>
      <c r="I7" s="423"/>
      <c r="J7" s="424"/>
      <c r="K7" s="425"/>
    </row>
    <row r="8" spans="1:12" s="1" customFormat="1" ht="67.5" customHeight="1" x14ac:dyDescent="0.2">
      <c r="A8" s="159" t="str">
        <f>HLOOKUP([2]Translation!$C$1,[2]Translation!$C$6:$E$72,15,FALSE)</f>
        <v>EU grant for:</v>
      </c>
      <c r="B8" s="434"/>
      <c r="C8" s="434"/>
      <c r="D8" s="158"/>
      <c r="E8" s="90" t="str">
        <f>HLOOKUP([2]Translation!$C$1,[2]Translation!$C$6:$E$72,16,FALSE)</f>
        <v>is maximum :</v>
      </c>
      <c r="F8" s="160">
        <f>INDEX(UniqueScales!B67:B70,UniqueScales!B66)</f>
        <v>0</v>
      </c>
      <c r="G8" s="3"/>
      <c r="I8" s="423"/>
      <c r="J8" s="424"/>
      <c r="K8" s="425"/>
    </row>
    <row r="9" spans="1:12" ht="60.75" customHeight="1" thickBot="1" x14ac:dyDescent="0.25">
      <c r="A9" s="464" t="str">
        <f>HLOOKUP([2]Translation!$C$1,[2]Translation!$C$6:$E$72,17,FALSE)</f>
        <v>Select  your country</v>
      </c>
      <c r="B9" s="465"/>
      <c r="C9" s="465"/>
      <c r="D9" s="465"/>
      <c r="E9" s="465"/>
      <c r="F9" s="466"/>
      <c r="I9" s="423"/>
      <c r="J9" s="424"/>
      <c r="K9" s="425"/>
    </row>
    <row r="10" spans="1:12" ht="7.5" customHeight="1" thickTop="1" thickBot="1" x14ac:dyDescent="0.25">
      <c r="A10" s="19"/>
      <c r="B10" s="7"/>
      <c r="C10" s="8"/>
      <c r="D10" s="8"/>
      <c r="I10" s="423"/>
      <c r="J10" s="424"/>
      <c r="K10" s="425"/>
    </row>
    <row r="11" spans="1:12" ht="27.75" customHeight="1" x14ac:dyDescent="0.2">
      <c r="A11" s="405" t="str">
        <f>HLOOKUP([2]Translation!$C$1,[2]Translation!$C$6:$E$72,18,FALSE)</f>
        <v>Costs of</v>
      </c>
      <c r="B11" s="407" t="str">
        <f>HLOOKUP([2]Translation!$C$1,[2]Translation!$C$6:$E$72,19,FALSE)</f>
        <v xml:space="preserve"> the Teaching costs scale is</v>
      </c>
      <c r="C11" s="408"/>
      <c r="D11" s="408"/>
      <c r="E11" s="408"/>
      <c r="F11" s="409"/>
      <c r="I11" s="423"/>
      <c r="J11" s="424"/>
      <c r="K11" s="425"/>
    </row>
    <row r="12" spans="1:12" ht="27.75" customHeight="1" thickBot="1" x14ac:dyDescent="0.25">
      <c r="A12" s="406"/>
      <c r="B12" s="410">
        <f>+INDEX(UniqueScales!B2:B63,UniqueScales!B71)</f>
        <v>0</v>
      </c>
      <c r="C12" s="411"/>
      <c r="D12" s="411"/>
      <c r="E12" s="411"/>
      <c r="F12" s="412"/>
      <c r="I12" s="423"/>
      <c r="J12" s="424"/>
      <c r="K12" s="425"/>
    </row>
    <row r="13" spans="1:12" ht="15.75" thickBot="1" x14ac:dyDescent="0.25">
      <c r="A13" s="10"/>
      <c r="B13" s="3"/>
      <c r="C13" s="3"/>
      <c r="D13" s="3"/>
      <c r="E13" s="11"/>
      <c r="F13" s="9"/>
      <c r="I13" s="423"/>
      <c r="J13" s="424"/>
      <c r="K13" s="425"/>
    </row>
    <row r="14" spans="1:12" ht="18.75" thickBot="1" x14ac:dyDescent="0.3">
      <c r="A14" s="413" t="str">
        <f>HLOOKUP([2]Translation!$C$1,[2]Translation!$C$6:$E$72,21,FALSE)</f>
        <v>please complete the yellow cells</v>
      </c>
      <c r="B14" s="414"/>
      <c r="C14" s="414"/>
      <c r="D14" s="414"/>
      <c r="E14" s="414"/>
      <c r="F14" s="415"/>
      <c r="G14" s="20"/>
      <c r="H14" s="51"/>
      <c r="I14" s="423"/>
      <c r="J14" s="424"/>
      <c r="K14" s="425"/>
      <c r="L14" s="51"/>
    </row>
    <row r="15" spans="1:12" ht="16.5" x14ac:dyDescent="0.3">
      <c r="A15" s="161" t="s">
        <v>469</v>
      </c>
      <c r="B15" s="217" t="str">
        <f>IF('Chairs_CH-Modules_MO'!B18:E18="","",'Chairs_CH-Modules_MO'!B18:E18)</f>
        <v/>
      </c>
      <c r="C15" s="162"/>
      <c r="D15" s="163"/>
      <c r="E15" s="163"/>
      <c r="F15" s="163"/>
      <c r="G15" s="5"/>
      <c r="H15" s="5"/>
      <c r="I15" s="423"/>
      <c r="J15" s="424"/>
      <c r="K15" s="425"/>
      <c r="L15" s="5"/>
    </row>
    <row r="16" spans="1:12" ht="16.5" x14ac:dyDescent="0.25">
      <c r="A16" s="21" t="str">
        <f>HLOOKUP([2]Translation!$C$1,[2]Translation!$C$6:$E$95,73,FALSE)</f>
        <v>Eligibility period</v>
      </c>
      <c r="B16" s="92" t="str">
        <f>HLOOKUP([2]Translation!$C$1,[2]Translation!$C$6:$E$95,88,FALSE)</f>
        <v>from</v>
      </c>
      <c r="C16" s="218" t="str">
        <f>IF('Chairs_CH-Modules_MO'!C19="","",'Chairs_CH-Modules_MO'!C19)</f>
        <v/>
      </c>
      <c r="D16" s="164" t="str">
        <f>HLOOKUP([2]Translation!$C$1,[2]Translation!$C$6:$E$95,89,FALSE)</f>
        <v>to</v>
      </c>
      <c r="E16" s="218" t="str">
        <f>IF('Chairs_CH-Modules_MO'!E19="","",'Chairs_CH-Modules_MO'!E19)</f>
        <v/>
      </c>
      <c r="G16" s="5"/>
      <c r="H16" s="5"/>
      <c r="I16" s="423"/>
      <c r="J16" s="424"/>
      <c r="K16" s="425"/>
      <c r="L16" s="5"/>
    </row>
    <row r="17" spans="1:12" ht="16.5" hidden="1" customHeight="1" x14ac:dyDescent="0.3">
      <c r="A17" s="22" t="str">
        <f>HLOOKUP([2]Translation!$C$1,[2]Translation!$C$6:$E$95,75,FALSE)</f>
        <v>Project Title</v>
      </c>
      <c r="B17" s="458"/>
      <c r="C17" s="459"/>
      <c r="D17" s="459"/>
      <c r="E17" s="459"/>
      <c r="F17" s="460"/>
      <c r="G17" s="5"/>
      <c r="H17" s="5"/>
      <c r="I17" s="423"/>
      <c r="J17" s="424"/>
      <c r="K17" s="425"/>
      <c r="L17" s="5"/>
    </row>
    <row r="18" spans="1:12" s="1" customFormat="1" ht="22.5" customHeight="1" x14ac:dyDescent="0.2">
      <c r="A18" s="22" t="str">
        <f>HLOOKUP([2]Translation!$C$1,[2]Translation!$C$6:$E$95,76,FALSE)</f>
        <v>Organisation Name</v>
      </c>
      <c r="B18" s="253" t="str">
        <f>IF('Chairs_CH-Modules_MO'!B21:E21="","",'Chairs_CH-Modules_MO'!B21:E21)</f>
        <v/>
      </c>
      <c r="C18" s="254"/>
      <c r="D18" s="254"/>
      <c r="E18" s="254"/>
      <c r="F18" s="255"/>
      <c r="G18" s="10"/>
      <c r="H18" s="10"/>
      <c r="I18" s="423"/>
      <c r="J18" s="424"/>
      <c r="K18" s="425"/>
      <c r="L18" s="10"/>
    </row>
    <row r="19" spans="1:12" s="1" customFormat="1" ht="21.75" customHeight="1" x14ac:dyDescent="0.2">
      <c r="A19" s="22" t="str">
        <f>HLOOKUP([2]Translation!$C$1,[2]Translation!$C$6:$E$95,77,FALSE)</f>
        <v>Contact person Name</v>
      </c>
      <c r="B19" s="253" t="str">
        <f>IF('Chairs_CH-Modules_MO'!B22:E22="","",'Chairs_CH-Modules_MO'!B22:E22)</f>
        <v/>
      </c>
      <c r="C19" s="254"/>
      <c r="D19" s="254"/>
      <c r="E19" s="254"/>
      <c r="F19" s="255"/>
      <c r="G19" s="10"/>
      <c r="H19" s="10"/>
      <c r="I19" s="423"/>
      <c r="J19" s="424"/>
      <c r="K19" s="425"/>
      <c r="L19" s="10"/>
    </row>
    <row r="20" spans="1:12" s="1" customFormat="1" ht="21.75" customHeight="1" thickBot="1" x14ac:dyDescent="0.25">
      <c r="A20" s="23" t="str">
        <f>HLOOKUP([2]Translation!$C$1,[2]Translation!$C$6:$E$95,78,FALSE)</f>
        <v>contact e-mail</v>
      </c>
      <c r="B20" s="253" t="str">
        <f>IF('Chairs_CH-Modules_MO'!B23:E23="","",'Chairs_CH-Modules_MO'!B23:E23)</f>
        <v/>
      </c>
      <c r="C20" s="254"/>
      <c r="D20" s="254"/>
      <c r="E20" s="254"/>
      <c r="F20" s="255"/>
      <c r="G20" s="10"/>
      <c r="H20" s="10"/>
      <c r="I20" s="423"/>
      <c r="J20" s="424"/>
      <c r="K20" s="425"/>
      <c r="L20" s="10"/>
    </row>
    <row r="21" spans="1:12" ht="18" customHeight="1" thickBot="1" x14ac:dyDescent="0.25">
      <c r="A21" s="10"/>
      <c r="B21" s="3"/>
      <c r="C21" s="3"/>
      <c r="D21" s="3"/>
      <c r="E21" s="18"/>
      <c r="F21" s="9"/>
      <c r="I21" s="426"/>
      <c r="J21" s="427"/>
      <c r="K21" s="428"/>
    </row>
    <row r="22" spans="1:12" ht="13.5" thickBot="1" x14ac:dyDescent="0.25">
      <c r="A22" s="30" t="str">
        <f>HLOOKUP(Translation!$C$1,Translation!$C$6:$E$72,22,FALSE)</f>
        <v>Please write down the name of professor N° 1</v>
      </c>
      <c r="B22" s="3"/>
      <c r="C22" s="3"/>
      <c r="D22" s="3"/>
      <c r="E22" s="3"/>
      <c r="F22" s="3"/>
      <c r="I22" s="49" t="s">
        <v>67</v>
      </c>
      <c r="J22" s="395" t="s">
        <v>68</v>
      </c>
      <c r="K22" s="396"/>
    </row>
    <row r="23" spans="1:12" ht="15.75" thickBot="1" x14ac:dyDescent="0.25">
      <c r="A23" s="271" t="str">
        <f>IF('Chairs_CH-Modules_MO'!A26=0,"",'Chairs_CH-Modules_MO'!A26)</f>
        <v/>
      </c>
      <c r="B23" s="33" t="str">
        <f>HLOOKUP([2]Translation!$C$1,[2]Translation!$C$6:$E$72,23,FALSE)</f>
        <v>Approved Budget</v>
      </c>
      <c r="C23" s="34" t="str">
        <f>HLOOKUP([2]Translation!$C$1,[2]Translation!$C$6:$E$84,79,FALSE)</f>
        <v>Actual data</v>
      </c>
      <c r="D23" s="34" t="str">
        <f>HLOOKUP([2]Translation!$C$1,[2]Translation!$C$6:$E$95,80,FALSE)</f>
        <v>Eligible data</v>
      </c>
      <c r="E23" s="397" t="str">
        <f>HLOOKUP([2]Translation!$C$1,[2]Translation!$C$6:$E$95,71,FALSE)</f>
        <v>Ineligibility reasons</v>
      </c>
      <c r="F23" s="398"/>
      <c r="I23" s="49"/>
      <c r="J23" s="59"/>
      <c r="K23" s="60"/>
    </row>
    <row r="24" spans="1:12" ht="24.95" customHeight="1" thickBot="1" x14ac:dyDescent="0.25">
      <c r="A24" s="27" t="str">
        <f>HLOOKUP([2]Translation!$C$1,[2]Translation!$C$6:$E$72,24,FALSE)</f>
        <v>Hours 1° Year</v>
      </c>
      <c r="B24" s="219" t="str">
        <f>IF('Chairs_CH-Modules_MO'!B27="","",'Chairs_CH-Modules_MO'!B27)</f>
        <v/>
      </c>
      <c r="C24" s="219" t="str">
        <f>IF('Chairs_CH-Modules_MO'!C27="","",'Chairs_CH-Modules_MO'!C27)</f>
        <v/>
      </c>
      <c r="D24" s="219" t="str">
        <f>IF('Chairs_CH-Modules_MO'!D27="","",'Chairs_CH-Modules_MO'!D27)</f>
        <v/>
      </c>
      <c r="E24" s="456"/>
      <c r="F24" s="457"/>
      <c r="I24" s="52"/>
      <c r="J24" s="389"/>
      <c r="K24" s="390"/>
    </row>
    <row r="25" spans="1:12" ht="24.95" customHeight="1" thickBot="1" x14ac:dyDescent="0.25">
      <c r="A25" s="28" t="str">
        <f>HLOOKUP([2]Translation!$C$1,[2]Translation!$C$6:$E$72,25,FALSE)</f>
        <v>Hours 2° Year</v>
      </c>
      <c r="B25" s="219" t="str">
        <f>IF('Chairs_CH-Modules_MO'!B28="","",'Chairs_CH-Modules_MO'!B28)</f>
        <v/>
      </c>
      <c r="C25" s="219" t="str">
        <f>IF('Chairs_CH-Modules_MO'!C28="","",'Chairs_CH-Modules_MO'!C28)</f>
        <v/>
      </c>
      <c r="D25" s="219" t="str">
        <f>IF('Chairs_CH-Modules_MO'!D28="","",'Chairs_CH-Modules_MO'!D28)</f>
        <v/>
      </c>
      <c r="E25" s="456"/>
      <c r="F25" s="457"/>
      <c r="I25" s="53"/>
      <c r="J25" s="391"/>
      <c r="K25" s="392"/>
    </row>
    <row r="26" spans="1:12" ht="24.95" customHeight="1" thickBot="1" x14ac:dyDescent="0.25">
      <c r="A26" s="29" t="str">
        <f>HLOOKUP([2]Translation!$C$1,[2]Translation!$C$6:$E$72,26,FALSE)</f>
        <v>Hours 3° Year</v>
      </c>
      <c r="B26" s="219" t="str">
        <f>IF('Chairs_CH-Modules_MO'!B29="","",'Chairs_CH-Modules_MO'!B29)</f>
        <v/>
      </c>
      <c r="C26" s="219" t="str">
        <f>IF('Chairs_CH-Modules_MO'!C29="","",'Chairs_CH-Modules_MO'!C29)</f>
        <v/>
      </c>
      <c r="D26" s="219" t="str">
        <f>IF('Chairs_CH-Modules_MO'!D29="","",'Chairs_CH-Modules_MO'!D29)</f>
        <v/>
      </c>
      <c r="E26" s="454"/>
      <c r="F26" s="455"/>
      <c r="I26" s="54"/>
      <c r="J26" s="393"/>
      <c r="K26" s="394"/>
    </row>
    <row r="27" spans="1:12" ht="25.5" customHeight="1" thickBot="1" x14ac:dyDescent="0.25">
      <c r="A27" s="25" t="str">
        <f>HLOOKUP([2]Translation!$C$1,[2]Translation!$C$6:$E$72,27,FALSE)</f>
        <v>Total Hours</v>
      </c>
      <c r="B27" s="165">
        <f>SUM(B24:B26)</f>
        <v>0</v>
      </c>
      <c r="C27" s="165">
        <f>SUM(C24:C26)</f>
        <v>0</v>
      </c>
      <c r="D27" s="165">
        <f>SUM(D24:D26)</f>
        <v>0</v>
      </c>
      <c r="E27" s="1"/>
      <c r="F27" s="9"/>
      <c r="I27" s="26">
        <f>IFERROR(IF(ISERR($B$12*I24+($E$12+$E$21/I26)*I25)/I24,0,($B$12*I24+($E$12+$E$21/I26)*I25)/I24),0)</f>
        <v>0</v>
      </c>
      <c r="J27" s="37"/>
      <c r="K27" s="42"/>
    </row>
    <row r="28" spans="1:12" ht="30" customHeight="1" thickBot="1" x14ac:dyDescent="0.25">
      <c r="A28" s="61" t="str">
        <f>HLOOKUP(Translation!$C$1,Translation!$C$6:$E$72,28,FALSE)</f>
        <v>Total teaching costs for professor mentionned under professor N° 1</v>
      </c>
      <c r="B28" s="24">
        <f>IFERROR(B27*$B$12,"")</f>
        <v>0</v>
      </c>
      <c r="C28" s="24">
        <f>IFERROR(C27*$B$12,"")</f>
        <v>0</v>
      </c>
      <c r="D28" s="24">
        <f>IFERROR(D27*$B$12,"")</f>
        <v>0</v>
      </c>
      <c r="E28" s="3"/>
      <c r="F28" s="9"/>
      <c r="I28" s="24">
        <f>IFERROR(IF(#REF!="Select your country","Select your country",(I27*I24*I26)),0)</f>
        <v>0</v>
      </c>
      <c r="J28" s="37"/>
      <c r="K28" s="42"/>
    </row>
    <row r="29" spans="1:12" ht="5.25" customHeight="1" thickBot="1" x14ac:dyDescent="0.25">
      <c r="A29" s="10"/>
      <c r="B29" s="62"/>
      <c r="C29" s="63"/>
      <c r="D29" s="63"/>
      <c r="E29" s="12"/>
      <c r="F29" s="63"/>
      <c r="I29" s="43"/>
      <c r="J29" s="44"/>
      <c r="K29" s="45"/>
    </row>
    <row r="30" spans="1:12" ht="13.5" thickBot="1" x14ac:dyDescent="0.25">
      <c r="A30" s="30" t="str">
        <f>HLOOKUP(Translation!$C$1,Translation!$C$6:$E$72,29,FALSE)</f>
        <v>Please write down the name of professor N° 2</v>
      </c>
      <c r="B30" s="3"/>
      <c r="C30" s="3"/>
      <c r="D30" s="3"/>
      <c r="E30" s="3"/>
      <c r="F30" s="3"/>
      <c r="I30" s="49" t="s">
        <v>67</v>
      </c>
      <c r="J30" s="395" t="s">
        <v>68</v>
      </c>
      <c r="K30" s="396"/>
    </row>
    <row r="31" spans="1:12" ht="15.75" thickBot="1" x14ac:dyDescent="0.25">
      <c r="A31" s="271" t="str">
        <f>IF('Chairs_CH-Modules_MO'!A34=0,"",'Chairs_CH-Modules_MO'!A34)</f>
        <v/>
      </c>
      <c r="B31" s="33" t="str">
        <f>HLOOKUP([2]Translation!$C$1,[2]Translation!$C$6:$E$72,23,FALSE)</f>
        <v>Approved Budget</v>
      </c>
      <c r="C31" s="34" t="str">
        <f>HLOOKUP([2]Translation!$C$1,[2]Translation!$C$6:$E$84,79,FALSE)</f>
        <v>Actual data</v>
      </c>
      <c r="D31" s="34" t="str">
        <f>HLOOKUP([2]Translation!$C$1,[2]Translation!$C$6:$E$95,80,FALSE)</f>
        <v>Eligible data</v>
      </c>
      <c r="E31" s="397" t="str">
        <f>HLOOKUP([2]Translation!$C$1,[2]Translation!$C$6:$E$95,71,FALSE)</f>
        <v>Ineligibility reasons</v>
      </c>
      <c r="F31" s="398"/>
      <c r="I31" s="49"/>
      <c r="J31" s="59"/>
      <c r="K31" s="60"/>
    </row>
    <row r="32" spans="1:12" ht="24.95" customHeight="1" thickBot="1" x14ac:dyDescent="0.25">
      <c r="A32" s="27" t="str">
        <f>HLOOKUP([2]Translation!$C$1,[2]Translation!$C$6:$E$72,24,FALSE)</f>
        <v>Hours 1° Year</v>
      </c>
      <c r="B32" s="219" t="str">
        <f>IF('Chairs_CH-Modules_MO'!B35="","",'Chairs_CH-Modules_MO'!B35)</f>
        <v/>
      </c>
      <c r="C32" s="219" t="str">
        <f>IF('Chairs_CH-Modules_MO'!C35="","",'Chairs_CH-Modules_MO'!C35)</f>
        <v/>
      </c>
      <c r="D32" s="219" t="str">
        <f>IF('Chairs_CH-Modules_MO'!D35="","",'Chairs_CH-Modules_MO'!D35)</f>
        <v/>
      </c>
      <c r="E32" s="456"/>
      <c r="F32" s="457"/>
      <c r="I32" s="52"/>
      <c r="J32" s="389"/>
      <c r="K32" s="390"/>
    </row>
    <row r="33" spans="1:11" ht="24.95" customHeight="1" thickBot="1" x14ac:dyDescent="0.25">
      <c r="A33" s="28" t="str">
        <f>HLOOKUP([2]Translation!$C$1,[2]Translation!$C$6:$E$72,25,FALSE)</f>
        <v>Hours 2° Year</v>
      </c>
      <c r="B33" s="219" t="str">
        <f>IF('Chairs_CH-Modules_MO'!B36="","",'Chairs_CH-Modules_MO'!B36)</f>
        <v/>
      </c>
      <c r="C33" s="219" t="str">
        <f>IF('Chairs_CH-Modules_MO'!C36="","",'Chairs_CH-Modules_MO'!C36)</f>
        <v/>
      </c>
      <c r="D33" s="219" t="str">
        <f>IF('Chairs_CH-Modules_MO'!D36="","",'Chairs_CH-Modules_MO'!D36)</f>
        <v/>
      </c>
      <c r="E33" s="452"/>
      <c r="F33" s="453"/>
      <c r="I33" s="53"/>
      <c r="J33" s="391"/>
      <c r="K33" s="392"/>
    </row>
    <row r="34" spans="1:11" ht="24.95" customHeight="1" thickBot="1" x14ac:dyDescent="0.25">
      <c r="A34" s="29" t="str">
        <f>HLOOKUP([2]Translation!$C$1,[2]Translation!$C$6:$E$72,26,FALSE)</f>
        <v>Hours 3° Year</v>
      </c>
      <c r="B34" s="219" t="str">
        <f>IF('Chairs_CH-Modules_MO'!B37="","",'Chairs_CH-Modules_MO'!B37)</f>
        <v/>
      </c>
      <c r="C34" s="219" t="str">
        <f>IF('Chairs_CH-Modules_MO'!C37="","",'Chairs_CH-Modules_MO'!C37)</f>
        <v/>
      </c>
      <c r="D34" s="219" t="str">
        <f>IF('Chairs_CH-Modules_MO'!D37="","",'Chairs_CH-Modules_MO'!D37)</f>
        <v/>
      </c>
      <c r="E34" s="454"/>
      <c r="F34" s="455"/>
      <c r="I34" s="54"/>
      <c r="J34" s="393"/>
      <c r="K34" s="394"/>
    </row>
    <row r="35" spans="1:11" ht="25.5" customHeight="1" thickBot="1" x14ac:dyDescent="0.25">
      <c r="A35" s="25" t="str">
        <f>HLOOKUP([2]Translation!$C$1,[2]Translation!$C$6:$E$72,27,FALSE)</f>
        <v>Total Hours</v>
      </c>
      <c r="B35" s="165">
        <f>SUM(B32:B34)</f>
        <v>0</v>
      </c>
      <c r="C35" s="165">
        <f>SUM(C32:C34)</f>
        <v>0</v>
      </c>
      <c r="D35" s="165">
        <f>SUM(D32:D34)</f>
        <v>0</v>
      </c>
      <c r="E35" s="1"/>
      <c r="F35" s="9"/>
      <c r="I35" s="26">
        <f>IFERROR(IF(ISERR($B$12*I32+($E$12+$E$21/I34)*I33)/I32,0,($B$12*I32+($E$12+$E$21/I34)*I33)/I32),0)</f>
        <v>0</v>
      </c>
      <c r="J35" s="37"/>
      <c r="K35" s="42"/>
    </row>
    <row r="36" spans="1:11" ht="30" customHeight="1" thickBot="1" x14ac:dyDescent="0.25">
      <c r="A36" s="61" t="str">
        <f>HLOOKUP([2]Translation!$C$1,[2]Translation!$C$6:$E$72,30,FALSE)</f>
        <v>Total teaching costs for Professor mentionned under Professor N° 2</v>
      </c>
      <c r="B36" s="24">
        <f>IFERROR(B35*$B$12,"")</f>
        <v>0</v>
      </c>
      <c r="C36" s="24">
        <f>IFERROR(C35*$B$12,"")</f>
        <v>0</v>
      </c>
      <c r="D36" s="24">
        <f>IFERROR(D35*$B$12,"")</f>
        <v>0</v>
      </c>
      <c r="E36" s="3"/>
      <c r="F36" s="9"/>
      <c r="I36" s="24">
        <f>IFERROR(IF(#REF!="Select your country","Select your country",(I35*I32*I34)),0)</f>
        <v>0</v>
      </c>
      <c r="J36" s="37"/>
      <c r="K36" s="42"/>
    </row>
    <row r="37" spans="1:11" ht="5.25" customHeight="1" thickBot="1" x14ac:dyDescent="0.25">
      <c r="A37" s="4"/>
      <c r="B37" s="5"/>
      <c r="C37" s="5"/>
      <c r="D37" s="5"/>
      <c r="E37" s="5"/>
      <c r="F37" s="5"/>
      <c r="I37" s="47"/>
      <c r="J37" s="6"/>
      <c r="K37" s="46"/>
    </row>
    <row r="38" spans="1:11" ht="13.5" thickBot="1" x14ac:dyDescent="0.25">
      <c r="A38" s="30" t="str">
        <f>HLOOKUP([2]Translation!$C$1,[2]Translation!$C$6:$E$72,31,FALSE)</f>
        <v>Please write down the Name of Professor N° 3</v>
      </c>
      <c r="B38" s="3"/>
      <c r="C38" s="3"/>
      <c r="D38" s="3"/>
      <c r="E38" s="3"/>
      <c r="F38" s="3"/>
      <c r="I38" s="49" t="s">
        <v>67</v>
      </c>
      <c r="J38" s="395" t="s">
        <v>68</v>
      </c>
      <c r="K38" s="396"/>
    </row>
    <row r="39" spans="1:11" ht="15.75" thickBot="1" x14ac:dyDescent="0.25">
      <c r="A39" s="271" t="str">
        <f>IF('Chairs_CH-Modules_MO'!A42=0,"",'Chairs_CH-Modules_MO'!A42)</f>
        <v/>
      </c>
      <c r="B39" s="33" t="str">
        <f>HLOOKUP([2]Translation!$C$1,[2]Translation!$C$6:$E$72,23,FALSE)</f>
        <v>Approved Budget</v>
      </c>
      <c r="C39" s="34" t="str">
        <f>HLOOKUP([2]Translation!$C$1,[2]Translation!$C$6:$E$84,79,FALSE)</f>
        <v>Actual data</v>
      </c>
      <c r="D39" s="34" t="str">
        <f>HLOOKUP([2]Translation!$C$1,[2]Translation!$C$6:$E$95,80,FALSE)</f>
        <v>Eligible data</v>
      </c>
      <c r="E39" s="397" t="str">
        <f>HLOOKUP([2]Translation!$C$1,[2]Translation!$C$6:$E$95,71,FALSE)</f>
        <v>Ineligibility reasons</v>
      </c>
      <c r="F39" s="398"/>
      <c r="I39" s="49"/>
      <c r="J39" s="59"/>
      <c r="K39" s="60"/>
    </row>
    <row r="40" spans="1:11" ht="24.95" customHeight="1" thickBot="1" x14ac:dyDescent="0.25">
      <c r="A40" s="27" t="str">
        <f>HLOOKUP([2]Translation!$C$1,[2]Translation!$C$6:$E$72,24,FALSE)</f>
        <v>Hours 1° Year</v>
      </c>
      <c r="B40" s="219" t="str">
        <f>IF('Chairs_CH-Modules_MO'!B43="","",'Chairs_CH-Modules_MO'!B43)</f>
        <v/>
      </c>
      <c r="C40" s="219" t="str">
        <f>IF('Chairs_CH-Modules_MO'!C43="","",'Chairs_CH-Modules_MO'!C43)</f>
        <v/>
      </c>
      <c r="D40" s="219" t="str">
        <f>IF('Chairs_CH-Modules_MO'!D43="","",'Chairs_CH-Modules_MO'!D43)</f>
        <v/>
      </c>
      <c r="E40" s="456"/>
      <c r="F40" s="457"/>
      <c r="I40" s="52"/>
      <c r="J40" s="389"/>
      <c r="K40" s="390"/>
    </row>
    <row r="41" spans="1:11" ht="24.95" customHeight="1" thickBot="1" x14ac:dyDescent="0.25">
      <c r="A41" s="28" t="str">
        <f>HLOOKUP([2]Translation!$C$1,[2]Translation!$C$6:$E$72,25,FALSE)</f>
        <v>Hours 2° Year</v>
      </c>
      <c r="B41" s="219" t="str">
        <f>IF('Chairs_CH-Modules_MO'!B44="","",'Chairs_CH-Modules_MO'!B44)</f>
        <v/>
      </c>
      <c r="C41" s="219" t="str">
        <f>IF('Chairs_CH-Modules_MO'!C44="","",'Chairs_CH-Modules_MO'!C44)</f>
        <v/>
      </c>
      <c r="D41" s="219" t="str">
        <f>IF('Chairs_CH-Modules_MO'!D44="","",'Chairs_CH-Modules_MO'!D44)</f>
        <v/>
      </c>
      <c r="E41" s="452"/>
      <c r="F41" s="453"/>
      <c r="I41" s="53"/>
      <c r="J41" s="391"/>
      <c r="K41" s="392"/>
    </row>
    <row r="42" spans="1:11" ht="24.95" customHeight="1" thickBot="1" x14ac:dyDescent="0.25">
      <c r="A42" s="29" t="str">
        <f>HLOOKUP([2]Translation!$C$1,[2]Translation!$C$6:$E$72,26,FALSE)</f>
        <v>Hours 3° Year</v>
      </c>
      <c r="B42" s="219" t="str">
        <f>IF('Chairs_CH-Modules_MO'!B45="","",'Chairs_CH-Modules_MO'!B45)</f>
        <v/>
      </c>
      <c r="C42" s="219" t="str">
        <f>IF('Chairs_CH-Modules_MO'!C45="","",'Chairs_CH-Modules_MO'!C45)</f>
        <v/>
      </c>
      <c r="D42" s="219" t="str">
        <f>IF('Chairs_CH-Modules_MO'!D45="","",'Chairs_CH-Modules_MO'!D45)</f>
        <v/>
      </c>
      <c r="E42" s="454"/>
      <c r="F42" s="455"/>
      <c r="I42" s="54"/>
      <c r="J42" s="393"/>
      <c r="K42" s="394"/>
    </row>
    <row r="43" spans="1:11" ht="25.5" customHeight="1" thickBot="1" x14ac:dyDescent="0.25">
      <c r="A43" s="25" t="str">
        <f>HLOOKUP([2]Translation!$C$1,[2]Translation!$C$6:$E$72,27,FALSE)</f>
        <v>Total Hours</v>
      </c>
      <c r="B43" s="165">
        <f>SUM(B40:B42)</f>
        <v>0</v>
      </c>
      <c r="C43" s="165">
        <f>SUM(C40:C42)</f>
        <v>0</v>
      </c>
      <c r="D43" s="165">
        <f>SUM(D40:D42)</f>
        <v>0</v>
      </c>
      <c r="E43" s="1"/>
      <c r="F43" s="9"/>
      <c r="I43" s="26">
        <f>IFERROR(IF(ISERR($B$12*I40+($E$12+$E$21/I42)*I41)/I40,0,($B$12*I40+($E$12+$E$21/I42)*I41)/I40),0)</f>
        <v>0</v>
      </c>
      <c r="J43" s="37"/>
      <c r="K43" s="42"/>
    </row>
    <row r="44" spans="1:11" ht="30" customHeight="1" thickBot="1" x14ac:dyDescent="0.25">
      <c r="A44" s="61" t="str">
        <f>HLOOKUP([2]Translation!$C$1,[2]Translation!$C$6:$E$72,32,FALSE)</f>
        <v>Total teaching costs for Professor mentionned under Professor N° 3</v>
      </c>
      <c r="B44" s="24">
        <f>IFERROR(B43*$B$12,"")</f>
        <v>0</v>
      </c>
      <c r="C44" s="24">
        <f>IFERROR(C43*$B$12,"")</f>
        <v>0</v>
      </c>
      <c r="D44" s="24">
        <f>IFERROR(D43*$B$12,"")</f>
        <v>0</v>
      </c>
      <c r="E44" s="3"/>
      <c r="F44" s="9"/>
      <c r="I44" s="24">
        <f>IFERROR(IF(#REF!="Select your country","Select your country",(I43*I40*I42)),0)</f>
        <v>0</v>
      </c>
      <c r="J44" s="37"/>
      <c r="K44" s="42"/>
    </row>
    <row r="45" spans="1:11" ht="6" customHeight="1" thickBot="1" x14ac:dyDescent="0.25">
      <c r="A45" s="5"/>
      <c r="B45" s="5"/>
      <c r="C45" s="5"/>
      <c r="D45" s="5"/>
      <c r="E45" s="5"/>
      <c r="F45" s="5"/>
      <c r="I45" s="47"/>
      <c r="J45" s="6"/>
      <c r="K45" s="46"/>
    </row>
    <row r="46" spans="1:11" ht="13.5" thickBot="1" x14ac:dyDescent="0.25">
      <c r="A46" s="30" t="str">
        <f>HLOOKUP([2]Translation!$C$1,[2]Translation!$C$6:$E$72,33,FALSE)</f>
        <v>Please write down the Name of Professor N° 4</v>
      </c>
      <c r="B46" s="3"/>
      <c r="C46" s="3"/>
      <c r="D46" s="3"/>
      <c r="E46" s="3"/>
      <c r="F46" s="3"/>
      <c r="I46" s="49" t="s">
        <v>67</v>
      </c>
      <c r="J46" s="395" t="s">
        <v>68</v>
      </c>
      <c r="K46" s="396"/>
    </row>
    <row r="47" spans="1:11" ht="15.75" thickBot="1" x14ac:dyDescent="0.25">
      <c r="A47" s="271" t="str">
        <f>IF('Chairs_CH-Modules_MO'!A50=0,"",'Chairs_CH-Modules_MO'!A50)</f>
        <v/>
      </c>
      <c r="B47" s="33" t="str">
        <f>HLOOKUP([2]Translation!$C$1,[2]Translation!$C$6:$E$72,23,FALSE)</f>
        <v>Approved Budget</v>
      </c>
      <c r="C47" s="34" t="str">
        <f>HLOOKUP([2]Translation!$C$1,[2]Translation!$C$6:$E$84,79,FALSE)</f>
        <v>Actual data</v>
      </c>
      <c r="D47" s="34" t="str">
        <f>HLOOKUP([2]Translation!$C$1,[2]Translation!$C$6:$E$95,80,FALSE)</f>
        <v>Eligible data</v>
      </c>
      <c r="E47" s="397" t="str">
        <f>HLOOKUP([2]Translation!$C$1,[2]Translation!$C$6:$E$95,71,FALSE)</f>
        <v>Ineligibility reasons</v>
      </c>
      <c r="F47" s="398"/>
      <c r="I47" s="49"/>
      <c r="J47" s="59"/>
      <c r="K47" s="60"/>
    </row>
    <row r="48" spans="1:11" ht="24.95" customHeight="1" thickBot="1" x14ac:dyDescent="0.25">
      <c r="A48" s="27" t="str">
        <f>HLOOKUP(Translation!$C$1,Translation!$C$6:$E$72,24,FALSE)</f>
        <v>Hours 1° Year</v>
      </c>
      <c r="B48" s="219" t="str">
        <f>IF('Chairs_CH-Modules_MO'!B51="","",'Chairs_CH-Modules_MO'!B51)</f>
        <v/>
      </c>
      <c r="C48" s="219" t="str">
        <f>IF('Chairs_CH-Modules_MO'!C51="","",'Chairs_CH-Modules_MO'!C51)</f>
        <v/>
      </c>
      <c r="D48" s="219" t="str">
        <f>IF('Chairs_CH-Modules_MO'!D51="","",'Chairs_CH-Modules_MO'!D51)</f>
        <v/>
      </c>
      <c r="E48" s="456"/>
      <c r="F48" s="457"/>
      <c r="I48" s="52"/>
      <c r="J48" s="389"/>
      <c r="K48" s="390"/>
    </row>
    <row r="49" spans="1:11" ht="24.95" customHeight="1" thickBot="1" x14ac:dyDescent="0.25">
      <c r="A49" s="28" t="str">
        <f>HLOOKUP([2]Translation!$C$1,[2]Translation!$C$6:$E$72,25,FALSE)</f>
        <v>Hours 2° Year</v>
      </c>
      <c r="B49" s="219" t="str">
        <f>IF('Chairs_CH-Modules_MO'!B52="","",'Chairs_CH-Modules_MO'!B52)</f>
        <v/>
      </c>
      <c r="C49" s="219" t="str">
        <f>IF('Chairs_CH-Modules_MO'!C52="","",'Chairs_CH-Modules_MO'!C52)</f>
        <v/>
      </c>
      <c r="D49" s="219" t="str">
        <f>IF('Chairs_CH-Modules_MO'!D52="","",'Chairs_CH-Modules_MO'!D52)</f>
        <v/>
      </c>
      <c r="E49" s="452"/>
      <c r="F49" s="453"/>
      <c r="I49" s="53"/>
      <c r="J49" s="391"/>
      <c r="K49" s="392"/>
    </row>
    <row r="50" spans="1:11" ht="24.95" customHeight="1" thickBot="1" x14ac:dyDescent="0.25">
      <c r="A50" s="29" t="str">
        <f>HLOOKUP([2]Translation!$C$1,[2]Translation!$C$6:$E$72,26,FALSE)</f>
        <v>Hours 3° Year</v>
      </c>
      <c r="B50" s="219" t="str">
        <f>IF('Chairs_CH-Modules_MO'!B53="","",'Chairs_CH-Modules_MO'!B53)</f>
        <v/>
      </c>
      <c r="C50" s="219" t="str">
        <f>IF('Chairs_CH-Modules_MO'!C53="","",'Chairs_CH-Modules_MO'!C53)</f>
        <v/>
      </c>
      <c r="D50" s="219" t="str">
        <f>IF('Chairs_CH-Modules_MO'!D53="","",'Chairs_CH-Modules_MO'!D53)</f>
        <v/>
      </c>
      <c r="E50" s="454"/>
      <c r="F50" s="455"/>
      <c r="I50" s="54"/>
      <c r="J50" s="393"/>
      <c r="K50" s="394"/>
    </row>
    <row r="51" spans="1:11" ht="25.5" customHeight="1" thickBot="1" x14ac:dyDescent="0.25">
      <c r="A51" s="25" t="str">
        <f>HLOOKUP([2]Translation!$C$1,[2]Translation!$C$6:$E$72,27,FALSE)</f>
        <v>Total Hours</v>
      </c>
      <c r="B51" s="165">
        <f>SUM(B48:B50)</f>
        <v>0</v>
      </c>
      <c r="C51" s="165">
        <f>SUM(C48:C50)</f>
        <v>0</v>
      </c>
      <c r="D51" s="165">
        <f>SUM(D48:D50)</f>
        <v>0</v>
      </c>
      <c r="E51" s="1"/>
      <c r="F51" s="9"/>
      <c r="I51" s="26">
        <f>IFERROR(IF(ISERR($B$12*I48+($E$12+$E$21/I50)*I49)/I48,0,($B$12*I48+($E$12+$E$21/I50)*I49)/I48),0)</f>
        <v>0</v>
      </c>
      <c r="J51" s="37"/>
      <c r="K51" s="42"/>
    </row>
    <row r="52" spans="1:11" ht="30" customHeight="1" thickBot="1" x14ac:dyDescent="0.25">
      <c r="A52" s="61" t="str">
        <f>HLOOKUP([2]Translation!$C$1,[2]Translation!$C$6:$E$72,34,FALSE)</f>
        <v>Total teaching costs for Professor mentionned under Professor N° 4</v>
      </c>
      <c r="B52" s="24">
        <f>IFERROR(B51*$B$12,"")</f>
        <v>0</v>
      </c>
      <c r="C52" s="24">
        <f>IFERROR(C51*$B$12,"")</f>
        <v>0</v>
      </c>
      <c r="D52" s="24">
        <f>IFERROR(D51*$B$12,"")</f>
        <v>0</v>
      </c>
      <c r="E52" s="3"/>
      <c r="F52" s="9"/>
      <c r="I52" s="24">
        <f>IFERROR(IF(#REF!="Select your country","Select your country",(I51*I48*I50)),0)</f>
        <v>0</v>
      </c>
      <c r="J52" s="37"/>
      <c r="K52" s="42"/>
    </row>
    <row r="53" spans="1:11" ht="6" customHeight="1" thickBot="1" x14ac:dyDescent="0.25">
      <c r="A53" s="5"/>
      <c r="B53" s="5"/>
      <c r="C53" s="5"/>
      <c r="D53" s="5"/>
      <c r="E53" s="5"/>
      <c r="F53" s="5"/>
      <c r="I53" s="47"/>
      <c r="J53" s="6"/>
      <c r="K53" s="46"/>
    </row>
    <row r="54" spans="1:11" ht="13.5" thickBot="1" x14ac:dyDescent="0.25">
      <c r="A54" s="30" t="str">
        <f>HLOOKUP([2]Translation!$C$1,[2]Translation!$C$6:$E$72,35,FALSE)</f>
        <v>Please write down the Name of Professor N° 5</v>
      </c>
      <c r="B54" s="3"/>
      <c r="C54" s="3"/>
      <c r="D54" s="3"/>
      <c r="E54" s="3"/>
      <c r="F54" s="3"/>
      <c r="I54" s="49" t="s">
        <v>67</v>
      </c>
      <c r="J54" s="395" t="s">
        <v>68</v>
      </c>
      <c r="K54" s="396"/>
    </row>
    <row r="55" spans="1:11" ht="15.75" thickBot="1" x14ac:dyDescent="0.25">
      <c r="A55" s="271" t="str">
        <f>IF('Chairs_CH-Modules_MO'!A58=0,"",'Chairs_CH-Modules_MO'!A58)</f>
        <v/>
      </c>
      <c r="B55" s="33" t="str">
        <f>HLOOKUP([2]Translation!$C$1,[2]Translation!$C$6:$E$72,23,FALSE)</f>
        <v>Approved Budget</v>
      </c>
      <c r="C55" s="34" t="str">
        <f>HLOOKUP([2]Translation!$C$1,[2]Translation!$C$6:$E$84,79,FALSE)</f>
        <v>Actual data</v>
      </c>
      <c r="D55" s="34" t="str">
        <f>HLOOKUP([2]Translation!$C$1,[2]Translation!$C$6:$E$95,80,FALSE)</f>
        <v>Eligible data</v>
      </c>
      <c r="E55" s="397" t="str">
        <f>HLOOKUP([2]Translation!$C$1,[2]Translation!$C$6:$E$95,71,FALSE)</f>
        <v>Ineligibility reasons</v>
      </c>
      <c r="F55" s="398"/>
      <c r="I55" s="49"/>
      <c r="J55" s="59"/>
      <c r="K55" s="60"/>
    </row>
    <row r="56" spans="1:11" ht="24.95" customHeight="1" thickBot="1" x14ac:dyDescent="0.25">
      <c r="A56" s="27" t="str">
        <f>HLOOKUP([2]Translation!$C$1,[2]Translation!$C$6:$E$72,24,FALSE)</f>
        <v>Hours 1° Year</v>
      </c>
      <c r="B56" s="219" t="str">
        <f>IF('Chairs_CH-Modules_MO'!B59="","",'Chairs_CH-Modules_MO'!B59)</f>
        <v/>
      </c>
      <c r="C56" s="219" t="str">
        <f>IF('Chairs_CH-Modules_MO'!C59="","",'Chairs_CH-Modules_MO'!C59)</f>
        <v/>
      </c>
      <c r="D56" s="219" t="str">
        <f>IF('Chairs_CH-Modules_MO'!D59="","",'Chairs_CH-Modules_MO'!D59)</f>
        <v/>
      </c>
      <c r="E56" s="456"/>
      <c r="F56" s="457"/>
      <c r="I56" s="52"/>
      <c r="J56" s="389"/>
      <c r="K56" s="390"/>
    </row>
    <row r="57" spans="1:11" ht="24.95" customHeight="1" thickBot="1" x14ac:dyDescent="0.25">
      <c r="A57" s="28" t="str">
        <f>HLOOKUP([2]Translation!$C$1,[2]Translation!$C$6:$E$72,25,FALSE)</f>
        <v>Hours 2° Year</v>
      </c>
      <c r="B57" s="219" t="str">
        <f>IF('Chairs_CH-Modules_MO'!B60="","",'Chairs_CH-Modules_MO'!B60)</f>
        <v/>
      </c>
      <c r="C57" s="219" t="str">
        <f>IF('Chairs_CH-Modules_MO'!C60="","",'Chairs_CH-Modules_MO'!C60)</f>
        <v/>
      </c>
      <c r="D57" s="219" t="str">
        <f>IF('Chairs_CH-Modules_MO'!D60="","",'Chairs_CH-Modules_MO'!D60)</f>
        <v/>
      </c>
      <c r="E57" s="452"/>
      <c r="F57" s="453"/>
      <c r="I57" s="53"/>
      <c r="J57" s="391"/>
      <c r="K57" s="392"/>
    </row>
    <row r="58" spans="1:11" ht="24.95" customHeight="1" thickBot="1" x14ac:dyDescent="0.25">
      <c r="A58" s="29" t="str">
        <f>HLOOKUP([2]Translation!$C$1,[2]Translation!$C$6:$E$72,26,FALSE)</f>
        <v>Hours 3° Year</v>
      </c>
      <c r="B58" s="219" t="str">
        <f>IF('Chairs_CH-Modules_MO'!B61="","",'Chairs_CH-Modules_MO'!B61)</f>
        <v/>
      </c>
      <c r="C58" s="219" t="str">
        <f>IF('Chairs_CH-Modules_MO'!C61="","",'Chairs_CH-Modules_MO'!C61)</f>
        <v/>
      </c>
      <c r="D58" s="219" t="str">
        <f>IF('Chairs_CH-Modules_MO'!D61="","",'Chairs_CH-Modules_MO'!D61)</f>
        <v/>
      </c>
      <c r="E58" s="454"/>
      <c r="F58" s="455"/>
      <c r="I58" s="54"/>
      <c r="J58" s="393"/>
      <c r="K58" s="394"/>
    </row>
    <row r="59" spans="1:11" ht="25.5" customHeight="1" thickBot="1" x14ac:dyDescent="0.25">
      <c r="A59" s="25" t="str">
        <f>HLOOKUP([2]Translation!$C$1,[2]Translation!$C$6:$E$72,27,FALSE)</f>
        <v>Total Hours</v>
      </c>
      <c r="B59" s="165">
        <f>SUM(B56:B58)</f>
        <v>0</v>
      </c>
      <c r="C59" s="165">
        <f>SUM(C56:C58)</f>
        <v>0</v>
      </c>
      <c r="D59" s="165">
        <f>SUM(D56:D58)</f>
        <v>0</v>
      </c>
      <c r="E59" s="1"/>
      <c r="F59" s="9"/>
      <c r="I59" s="26">
        <f>IFERROR(IF(ISERR($B$12*I56+($E$12+$E$21/I58)*I57)/I56,0,($B$12*I56+($E$12+$E$21/I58)*I57)/I56),0)</f>
        <v>0</v>
      </c>
      <c r="J59" s="37"/>
      <c r="K59" s="42"/>
    </row>
    <row r="60" spans="1:11" ht="30" customHeight="1" thickBot="1" x14ac:dyDescent="0.25">
      <c r="A60" s="61" t="str">
        <f>HLOOKUP([2]Translation!$C$1,[2]Translation!$C$6:$E$72,36,FALSE)</f>
        <v>Total teaching costs for Professor mentionned under Professor N° 5</v>
      </c>
      <c r="B60" s="24">
        <f>IFERROR(B59*$B$12,"")</f>
        <v>0</v>
      </c>
      <c r="C60" s="24">
        <f>IFERROR(C59*$B$12,"")</f>
        <v>0</v>
      </c>
      <c r="D60" s="24">
        <f>IFERROR(D59*$B$12,"")</f>
        <v>0</v>
      </c>
      <c r="E60" s="3"/>
      <c r="F60" s="9"/>
      <c r="I60" s="24">
        <f>IFERROR(IF(#REF!="Select your country","Select your country",(I59*I56*I58)),0)</f>
        <v>0</v>
      </c>
      <c r="J60" s="37"/>
      <c r="K60" s="42"/>
    </row>
    <row r="61" spans="1:11" ht="6" customHeight="1" thickBot="1" x14ac:dyDescent="0.25">
      <c r="A61" s="5"/>
      <c r="B61" s="5"/>
      <c r="C61" s="5"/>
      <c r="D61" s="5"/>
      <c r="E61" s="5"/>
      <c r="F61" s="5"/>
      <c r="I61" s="47"/>
      <c r="J61" s="6"/>
      <c r="K61" s="46"/>
    </row>
    <row r="62" spans="1:11" ht="13.5" thickBot="1" x14ac:dyDescent="0.25">
      <c r="A62" s="30" t="str">
        <f>HLOOKUP([2]Translation!$C$1,[2]Translation!$C$6:$E$72,37,FALSE)</f>
        <v>Please write down the Name of Professor N° 6</v>
      </c>
      <c r="B62" s="3"/>
      <c r="C62" s="3"/>
      <c r="D62" s="3"/>
      <c r="E62" s="3"/>
      <c r="F62" s="3"/>
      <c r="I62" s="49" t="s">
        <v>67</v>
      </c>
      <c r="J62" s="395" t="s">
        <v>68</v>
      </c>
      <c r="K62" s="396"/>
    </row>
    <row r="63" spans="1:11" ht="15.75" thickBot="1" x14ac:dyDescent="0.25">
      <c r="A63" s="271" t="str">
        <f>IF('Chairs_CH-Modules_MO'!A66=0,"",'Chairs_CH-Modules_MO'!A66)</f>
        <v/>
      </c>
      <c r="B63" s="33" t="str">
        <f>HLOOKUP([2]Translation!$C$1,[2]Translation!$C$6:$E$72,23,FALSE)</f>
        <v>Approved Budget</v>
      </c>
      <c r="C63" s="34" t="str">
        <f>HLOOKUP([2]Translation!$C$1,[2]Translation!$C$6:$E$84,79,FALSE)</f>
        <v>Actual data</v>
      </c>
      <c r="D63" s="34" t="str">
        <f>HLOOKUP([2]Translation!$C$1,[2]Translation!$C$6:$E$95,80,FALSE)</f>
        <v>Eligible data</v>
      </c>
      <c r="E63" s="397" t="str">
        <f>HLOOKUP([2]Translation!$C$1,[2]Translation!$C$6:$E$95,71,FALSE)</f>
        <v>Ineligibility reasons</v>
      </c>
      <c r="F63" s="398"/>
      <c r="I63" s="49"/>
      <c r="J63" s="59"/>
      <c r="K63" s="60"/>
    </row>
    <row r="64" spans="1:11" ht="24.95" customHeight="1" thickBot="1" x14ac:dyDescent="0.25">
      <c r="A64" s="27" t="str">
        <f>HLOOKUP([2]Translation!$C$1,[2]Translation!$C$6:$E$72,24,FALSE)</f>
        <v>Hours 1° Year</v>
      </c>
      <c r="B64" s="219" t="str">
        <f>IF('Chairs_CH-Modules_MO'!B67="","",'Chairs_CH-Modules_MO'!B67)</f>
        <v/>
      </c>
      <c r="C64" s="219" t="str">
        <f>IF('Chairs_CH-Modules_MO'!C67="","",'Chairs_CH-Modules_MO'!C67)</f>
        <v/>
      </c>
      <c r="D64" s="219" t="str">
        <f>IF('Chairs_CH-Modules_MO'!D67="","",'Chairs_CH-Modules_MO'!D67)</f>
        <v/>
      </c>
      <c r="E64" s="456"/>
      <c r="F64" s="457"/>
      <c r="I64" s="52"/>
      <c r="J64" s="389"/>
      <c r="K64" s="390"/>
    </row>
    <row r="65" spans="1:11" ht="24.95" customHeight="1" thickBot="1" x14ac:dyDescent="0.25">
      <c r="A65" s="28" t="str">
        <f>HLOOKUP([2]Translation!$C$1,[2]Translation!$C$6:$E$72,25,FALSE)</f>
        <v>Hours 2° Year</v>
      </c>
      <c r="B65" s="219" t="str">
        <f>IF('Chairs_CH-Modules_MO'!B68="","",'Chairs_CH-Modules_MO'!B68)</f>
        <v/>
      </c>
      <c r="C65" s="219" t="str">
        <f>IF('Chairs_CH-Modules_MO'!C68="","",'Chairs_CH-Modules_MO'!C68)</f>
        <v/>
      </c>
      <c r="D65" s="219" t="str">
        <f>IF('Chairs_CH-Modules_MO'!D68="","",'Chairs_CH-Modules_MO'!D68)</f>
        <v/>
      </c>
      <c r="E65" s="452"/>
      <c r="F65" s="453"/>
      <c r="I65" s="53"/>
      <c r="J65" s="391"/>
      <c r="K65" s="392"/>
    </row>
    <row r="66" spans="1:11" ht="24.95" customHeight="1" thickBot="1" x14ac:dyDescent="0.25">
      <c r="A66" s="29" t="str">
        <f>HLOOKUP([2]Translation!$C$1,[2]Translation!$C$6:$E$72,26,FALSE)</f>
        <v>Hours 3° Year</v>
      </c>
      <c r="B66" s="219" t="str">
        <f>IF('Chairs_CH-Modules_MO'!B69="","",'Chairs_CH-Modules_MO'!B69)</f>
        <v/>
      </c>
      <c r="C66" s="219" t="str">
        <f>IF('Chairs_CH-Modules_MO'!C69="","",'Chairs_CH-Modules_MO'!C69)</f>
        <v/>
      </c>
      <c r="D66" s="219" t="str">
        <f>IF('Chairs_CH-Modules_MO'!D69="","",'Chairs_CH-Modules_MO'!D69)</f>
        <v/>
      </c>
      <c r="E66" s="454"/>
      <c r="F66" s="455"/>
      <c r="I66" s="54"/>
      <c r="J66" s="393"/>
      <c r="K66" s="394"/>
    </row>
    <row r="67" spans="1:11" ht="25.5" customHeight="1" thickBot="1" x14ac:dyDescent="0.25">
      <c r="A67" s="25" t="str">
        <f>HLOOKUP([2]Translation!$C$1,[2]Translation!$C$6:$E$72,27,FALSE)</f>
        <v>Total Hours</v>
      </c>
      <c r="B67" s="165">
        <f>SUM(B64:B66)</f>
        <v>0</v>
      </c>
      <c r="C67" s="165">
        <f>SUM(C64:C66)</f>
        <v>0</v>
      </c>
      <c r="D67" s="165">
        <f>SUM(D64:D66)</f>
        <v>0</v>
      </c>
      <c r="E67" s="1"/>
      <c r="F67" s="9"/>
      <c r="I67" s="26">
        <f>IFERROR(IF(ISERR($B$12*I64+($E$12+$E$21/I66)*I65)/I64,0,($B$12*I64+($E$12+$E$21/I66)*I65)/I64),0)</f>
        <v>0</v>
      </c>
      <c r="J67" s="37"/>
      <c r="K67" s="42"/>
    </row>
    <row r="68" spans="1:11" ht="30" customHeight="1" thickBot="1" x14ac:dyDescent="0.25">
      <c r="A68" s="61" t="str">
        <f>HLOOKUP([2]Translation!$C$1,[2]Translation!$C$6:$E$72,38,FALSE)</f>
        <v>Total teaching costs for Professor mentionned under Professor N° 6</v>
      </c>
      <c r="B68" s="24">
        <f>IFERROR(B67*$B$12,"")</f>
        <v>0</v>
      </c>
      <c r="C68" s="24">
        <f>IFERROR(C67*$B$12,"")</f>
        <v>0</v>
      </c>
      <c r="D68" s="24">
        <f>IFERROR(D67*$B$12,"")</f>
        <v>0</v>
      </c>
      <c r="E68" s="3"/>
      <c r="F68" s="9"/>
      <c r="I68" s="24">
        <f>IFERROR(IF(#REF!="Select your country","Select your country",(I67*I64*I66)),0)</f>
        <v>0</v>
      </c>
      <c r="J68" s="37"/>
      <c r="K68" s="42"/>
    </row>
    <row r="69" spans="1:11" ht="6.75" customHeight="1" thickBot="1" x14ac:dyDescent="0.25">
      <c r="A69" s="13"/>
      <c r="B69" s="14"/>
      <c r="C69" s="15"/>
      <c r="D69" s="15"/>
      <c r="E69" s="5"/>
      <c r="F69" s="5"/>
      <c r="I69" s="48"/>
      <c r="J69" s="6"/>
      <c r="K69" s="46"/>
    </row>
    <row r="70" spans="1:11" ht="13.5" thickBot="1" x14ac:dyDescent="0.25">
      <c r="A70" s="30" t="str">
        <f>HLOOKUP([2]Translation!$C$1,[2]Translation!$C$6:$E$72,39,FALSE)</f>
        <v>Please write down the Name of Professor N° 7</v>
      </c>
      <c r="B70" s="3"/>
      <c r="C70" s="3"/>
      <c r="D70" s="3"/>
      <c r="E70" s="3"/>
      <c r="F70" s="3"/>
      <c r="I70" s="49" t="s">
        <v>67</v>
      </c>
      <c r="J70" s="395" t="s">
        <v>68</v>
      </c>
      <c r="K70" s="396"/>
    </row>
    <row r="71" spans="1:11" ht="15.75" thickBot="1" x14ac:dyDescent="0.25">
      <c r="A71" s="271" t="str">
        <f>IF('Chairs_CH-Modules_MO'!A74=0,"",'Chairs_CH-Modules_MO'!A74)</f>
        <v/>
      </c>
      <c r="B71" s="33" t="str">
        <f>HLOOKUP([2]Translation!$C$1,[2]Translation!$C$6:$E$72,23,FALSE)</f>
        <v>Approved Budget</v>
      </c>
      <c r="C71" s="34" t="str">
        <f>HLOOKUP([2]Translation!$C$1,[2]Translation!$C$6:$E$84,79,FALSE)</f>
        <v>Actual data</v>
      </c>
      <c r="D71" s="34" t="str">
        <f>HLOOKUP([2]Translation!$C$1,[2]Translation!$C$6:$E$95,80,FALSE)</f>
        <v>Eligible data</v>
      </c>
      <c r="E71" s="397" t="str">
        <f>HLOOKUP([2]Translation!$C$1,[2]Translation!$C$6:$E$95,71,FALSE)</f>
        <v>Ineligibility reasons</v>
      </c>
      <c r="F71" s="398"/>
      <c r="I71" s="49"/>
      <c r="J71" s="59"/>
      <c r="K71" s="60"/>
    </row>
    <row r="72" spans="1:11" ht="24.95" customHeight="1" thickBot="1" x14ac:dyDescent="0.25">
      <c r="A72" s="27" t="str">
        <f>HLOOKUP([2]Translation!$C$1,[2]Translation!$C$6:$E$72,24,FALSE)</f>
        <v>Hours 1° Year</v>
      </c>
      <c r="B72" s="219" t="str">
        <f>IF('Chairs_CH-Modules_MO'!B75="","",'Chairs_CH-Modules_MO'!B75)</f>
        <v/>
      </c>
      <c r="C72" s="219" t="str">
        <f>IF('Chairs_CH-Modules_MO'!C75="","",'Chairs_CH-Modules_MO'!C75)</f>
        <v/>
      </c>
      <c r="D72" s="219" t="str">
        <f>IF('Chairs_CH-Modules_MO'!D75="","",'Chairs_CH-Modules_MO'!D75)</f>
        <v/>
      </c>
      <c r="E72" s="456"/>
      <c r="F72" s="457"/>
      <c r="I72" s="52"/>
      <c r="J72" s="389"/>
      <c r="K72" s="390"/>
    </row>
    <row r="73" spans="1:11" ht="24.95" customHeight="1" thickBot="1" x14ac:dyDescent="0.25">
      <c r="A73" s="28" t="str">
        <f>HLOOKUP([2]Translation!$C$1,[2]Translation!$C$6:$E$72,25,FALSE)</f>
        <v>Hours 2° Year</v>
      </c>
      <c r="B73" s="219" t="str">
        <f>IF('Chairs_CH-Modules_MO'!B76="","",'Chairs_CH-Modules_MO'!B76)</f>
        <v/>
      </c>
      <c r="C73" s="219" t="str">
        <f>IF('Chairs_CH-Modules_MO'!C76="","",'Chairs_CH-Modules_MO'!C76)</f>
        <v/>
      </c>
      <c r="D73" s="219" t="str">
        <f>IF('Chairs_CH-Modules_MO'!D76="","",'Chairs_CH-Modules_MO'!D76)</f>
        <v/>
      </c>
      <c r="E73" s="452"/>
      <c r="F73" s="453"/>
      <c r="I73" s="53"/>
      <c r="J73" s="391"/>
      <c r="K73" s="392"/>
    </row>
    <row r="74" spans="1:11" ht="24.95" customHeight="1" thickBot="1" x14ac:dyDescent="0.25">
      <c r="A74" s="29" t="str">
        <f>HLOOKUP([2]Translation!$C$1,[2]Translation!$C$6:$E$72,26,FALSE)</f>
        <v>Hours 3° Year</v>
      </c>
      <c r="B74" s="219" t="str">
        <f>IF('Chairs_CH-Modules_MO'!B77="","",'Chairs_CH-Modules_MO'!B77)</f>
        <v/>
      </c>
      <c r="C74" s="219" t="str">
        <f>IF('Chairs_CH-Modules_MO'!C77="","",'Chairs_CH-Modules_MO'!C77)</f>
        <v/>
      </c>
      <c r="D74" s="219" t="str">
        <f>IF('Chairs_CH-Modules_MO'!D77="","",'Chairs_CH-Modules_MO'!D77)</f>
        <v/>
      </c>
      <c r="E74" s="454"/>
      <c r="F74" s="455"/>
      <c r="I74" s="54"/>
      <c r="J74" s="393"/>
      <c r="K74" s="394"/>
    </row>
    <row r="75" spans="1:11" ht="25.5" customHeight="1" thickBot="1" x14ac:dyDescent="0.25">
      <c r="A75" s="25" t="str">
        <f>HLOOKUP([2]Translation!$C$1,[2]Translation!$C$6:$E$72,27,FALSE)</f>
        <v>Total Hours</v>
      </c>
      <c r="B75" s="165">
        <f>SUM(B72:B74)</f>
        <v>0</v>
      </c>
      <c r="C75" s="165">
        <f>SUM(C72:C74)</f>
        <v>0</v>
      </c>
      <c r="D75" s="165">
        <f>SUM(D72:D74)</f>
        <v>0</v>
      </c>
      <c r="E75" s="1"/>
      <c r="F75" s="9"/>
      <c r="I75" s="26">
        <f>IFERROR(IF(ISERR($B$12*I72+($E$12+$E$21/I74)*I73)/I72,0,($B$12*I72+($E$12+$E$21/I74)*I73)/I72),0)</f>
        <v>0</v>
      </c>
      <c r="J75" s="37"/>
      <c r="K75" s="42"/>
    </row>
    <row r="76" spans="1:11" ht="30" customHeight="1" thickBot="1" x14ac:dyDescent="0.25">
      <c r="A76" s="61" t="str">
        <f>HLOOKUP([2]Translation!$C$1,[2]Translation!$C$6:$E$72,40,FALSE)</f>
        <v>Total teaching costs for Professor mentionned under Professor N° 7</v>
      </c>
      <c r="B76" s="24">
        <f>IFERROR(B75*$B$12,"")</f>
        <v>0</v>
      </c>
      <c r="C76" s="24">
        <f>IFERROR(C75*$B$12,"")</f>
        <v>0</v>
      </c>
      <c r="D76" s="24">
        <f>IFERROR(D75*$B$12,"")</f>
        <v>0</v>
      </c>
      <c r="E76" s="3"/>
      <c r="F76" s="9"/>
      <c r="I76" s="24">
        <f>IFERROR(IF(#REF!="Select your country","Select your country",(I75*I72*I74)),0)</f>
        <v>0</v>
      </c>
      <c r="J76" s="37"/>
      <c r="K76" s="42"/>
    </row>
    <row r="77" spans="1:11" ht="6" customHeight="1" thickBot="1" x14ac:dyDescent="0.25">
      <c r="A77" s="13"/>
      <c r="B77" s="14"/>
      <c r="C77" s="15"/>
      <c r="D77" s="15"/>
      <c r="E77" s="5"/>
      <c r="F77" s="5"/>
      <c r="I77" s="48"/>
      <c r="J77" s="6"/>
      <c r="K77" s="46"/>
    </row>
    <row r="78" spans="1:11" ht="13.5" thickBot="1" x14ac:dyDescent="0.25">
      <c r="A78" s="30" t="str">
        <f>HLOOKUP([2]Translation!$C$1,[2]Translation!$C$6:$E$72,41,FALSE)</f>
        <v>Please write down the Name of Professor N° 8</v>
      </c>
      <c r="B78" s="3"/>
      <c r="C78" s="3"/>
      <c r="D78" s="3"/>
      <c r="E78" s="3"/>
      <c r="F78" s="3"/>
      <c r="I78" s="49" t="s">
        <v>67</v>
      </c>
      <c r="J78" s="395" t="s">
        <v>68</v>
      </c>
      <c r="K78" s="396"/>
    </row>
    <row r="79" spans="1:11" ht="15.75" thickBot="1" x14ac:dyDescent="0.25">
      <c r="A79" s="271" t="str">
        <f>IF('Chairs_CH-Modules_MO'!A82=0,"",'Chairs_CH-Modules_MO'!A82)</f>
        <v/>
      </c>
      <c r="B79" s="33" t="str">
        <f>HLOOKUP([2]Translation!$C$1,[2]Translation!$C$6:$E$72,23,FALSE)</f>
        <v>Approved Budget</v>
      </c>
      <c r="C79" s="34" t="str">
        <f>HLOOKUP([2]Translation!$C$1,[2]Translation!$C$6:$E$84,79,FALSE)</f>
        <v>Actual data</v>
      </c>
      <c r="D79" s="34" t="str">
        <f>HLOOKUP([2]Translation!$C$1,[2]Translation!$C$6:$E$95,80,FALSE)</f>
        <v>Eligible data</v>
      </c>
      <c r="E79" s="397" t="str">
        <f>HLOOKUP([2]Translation!$C$1,[2]Translation!$C$6:$E$95,71,FALSE)</f>
        <v>Ineligibility reasons</v>
      </c>
      <c r="F79" s="398"/>
      <c r="I79" s="49"/>
      <c r="J79" s="59"/>
      <c r="K79" s="60"/>
    </row>
    <row r="80" spans="1:11" ht="24.95" customHeight="1" thickBot="1" x14ac:dyDescent="0.25">
      <c r="A80" s="27" t="str">
        <f>HLOOKUP([2]Translation!$C$1,[2]Translation!$C$6:$E$72,24,FALSE)</f>
        <v>Hours 1° Year</v>
      </c>
      <c r="B80" s="219" t="str">
        <f>IF('Chairs_CH-Modules_MO'!B83="","",'Chairs_CH-Modules_MO'!B83)</f>
        <v/>
      </c>
      <c r="C80" s="219" t="str">
        <f>IF('Chairs_CH-Modules_MO'!C83="","",'Chairs_CH-Modules_MO'!C83)</f>
        <v/>
      </c>
      <c r="D80" s="219" t="str">
        <f>IF('Chairs_CH-Modules_MO'!D83="","",'Chairs_CH-Modules_MO'!D83)</f>
        <v/>
      </c>
      <c r="E80" s="456"/>
      <c r="F80" s="457"/>
      <c r="I80" s="52"/>
      <c r="J80" s="389"/>
      <c r="K80" s="390"/>
    </row>
    <row r="81" spans="1:11" ht="24.95" customHeight="1" thickBot="1" x14ac:dyDescent="0.25">
      <c r="A81" s="28" t="str">
        <f>HLOOKUP([2]Translation!$C$1,[2]Translation!$C$6:$E$72,25,FALSE)</f>
        <v>Hours 2° Year</v>
      </c>
      <c r="B81" s="219" t="str">
        <f>IF('Chairs_CH-Modules_MO'!B84="","",'Chairs_CH-Modules_MO'!B84)</f>
        <v/>
      </c>
      <c r="C81" s="219" t="str">
        <f>IF('Chairs_CH-Modules_MO'!C84="","",'Chairs_CH-Modules_MO'!C84)</f>
        <v/>
      </c>
      <c r="D81" s="219" t="str">
        <f>IF('Chairs_CH-Modules_MO'!D84="","",'Chairs_CH-Modules_MO'!D84)</f>
        <v/>
      </c>
      <c r="E81" s="452"/>
      <c r="F81" s="453"/>
      <c r="I81" s="53"/>
      <c r="J81" s="391"/>
      <c r="K81" s="392"/>
    </row>
    <row r="82" spans="1:11" ht="24.95" customHeight="1" thickBot="1" x14ac:dyDescent="0.25">
      <c r="A82" s="29" t="str">
        <f>HLOOKUP([2]Translation!$C$1,[2]Translation!$C$6:$E$72,26,FALSE)</f>
        <v>Hours 3° Year</v>
      </c>
      <c r="B82" s="219" t="str">
        <f>IF('Chairs_CH-Modules_MO'!B85="","",'Chairs_CH-Modules_MO'!B85)</f>
        <v/>
      </c>
      <c r="C82" s="219" t="str">
        <f>IF('Chairs_CH-Modules_MO'!C85="","",'Chairs_CH-Modules_MO'!C85)</f>
        <v/>
      </c>
      <c r="D82" s="219" t="str">
        <f>IF('Chairs_CH-Modules_MO'!D85="","",'Chairs_CH-Modules_MO'!D85)</f>
        <v/>
      </c>
      <c r="E82" s="454"/>
      <c r="F82" s="455"/>
      <c r="I82" s="54"/>
      <c r="J82" s="393"/>
      <c r="K82" s="394"/>
    </row>
    <row r="83" spans="1:11" ht="25.5" customHeight="1" thickBot="1" x14ac:dyDescent="0.25">
      <c r="A83" s="25" t="str">
        <f>HLOOKUP([2]Translation!$C$1,[2]Translation!$C$6:$E$72,27,FALSE)</f>
        <v>Total Hours</v>
      </c>
      <c r="B83" s="165">
        <f>SUM(B80:B82)</f>
        <v>0</v>
      </c>
      <c r="C83" s="165">
        <f>SUM(C80:C82)</f>
        <v>0</v>
      </c>
      <c r="D83" s="165">
        <f>SUM(D80:D82)</f>
        <v>0</v>
      </c>
      <c r="E83" s="1"/>
      <c r="F83" s="9"/>
      <c r="I83" s="26">
        <f>IFERROR(IF(ISERR($B$12*I80+($E$12+$E$21/I82)*I81)/I80,0,($B$12*I80+($E$12+$E$21/I82)*I81)/I80),0)</f>
        <v>0</v>
      </c>
      <c r="J83" s="37"/>
      <c r="K83" s="42"/>
    </row>
    <row r="84" spans="1:11" ht="30" customHeight="1" thickBot="1" x14ac:dyDescent="0.25">
      <c r="A84" s="61" t="str">
        <f>HLOOKUP([2]Translation!$C$1,[2]Translation!$C$6:$E$72,42,FALSE)</f>
        <v>Total teaching costs for Professor mentionned under Professor N° 8</v>
      </c>
      <c r="B84" s="24">
        <f>IFERROR(B83*$B$12,"")</f>
        <v>0</v>
      </c>
      <c r="C84" s="24">
        <f>IFERROR(C83*$B$12,"")</f>
        <v>0</v>
      </c>
      <c r="D84" s="24">
        <f>IFERROR(D83*$B$12,"")</f>
        <v>0</v>
      </c>
      <c r="E84" s="3"/>
      <c r="F84" s="9"/>
      <c r="I84" s="24">
        <f>IFERROR(IF(#REF!="Select your country","Select your country",(I83*I80*I82)),0)</f>
        <v>0</v>
      </c>
      <c r="J84" s="37"/>
      <c r="K84" s="42"/>
    </row>
    <row r="85" spans="1:11" ht="5.25" customHeight="1" thickBot="1" x14ac:dyDescent="0.25">
      <c r="A85" s="13"/>
      <c r="B85" s="14"/>
      <c r="C85" s="15"/>
      <c r="D85" s="15"/>
      <c r="E85" s="5"/>
      <c r="F85" s="5"/>
      <c r="I85" s="48"/>
      <c r="J85" s="6"/>
      <c r="K85" s="46"/>
    </row>
    <row r="86" spans="1:11" ht="13.5" thickBot="1" x14ac:dyDescent="0.25">
      <c r="A86" s="30" t="str">
        <f>HLOOKUP([2]Translation!$C$1,[2]Translation!$C$6:$E$72,43,FALSE)</f>
        <v>Please write down the Name of Professor N° 9</v>
      </c>
      <c r="B86" s="3"/>
      <c r="C86" s="3"/>
      <c r="D86" s="3"/>
      <c r="E86" s="3"/>
      <c r="F86" s="3"/>
      <c r="I86" s="49" t="s">
        <v>67</v>
      </c>
      <c r="J86" s="395" t="s">
        <v>68</v>
      </c>
      <c r="K86" s="396"/>
    </row>
    <row r="87" spans="1:11" ht="15.75" thickBot="1" x14ac:dyDescent="0.25">
      <c r="A87" s="271" t="str">
        <f>IF('Chairs_CH-Modules_MO'!A90=0,"",'Chairs_CH-Modules_MO'!A90)</f>
        <v/>
      </c>
      <c r="B87" s="33" t="str">
        <f>HLOOKUP([2]Translation!$C$1,[2]Translation!$C$6:$E$72,23,FALSE)</f>
        <v>Approved Budget</v>
      </c>
      <c r="C87" s="34" t="str">
        <f>HLOOKUP([2]Translation!$C$1,[2]Translation!$C$6:$E$84,79,FALSE)</f>
        <v>Actual data</v>
      </c>
      <c r="D87" s="34" t="str">
        <f>HLOOKUP([2]Translation!$C$1,[2]Translation!$C$6:$E$95,80,FALSE)</f>
        <v>Eligible data</v>
      </c>
      <c r="E87" s="397" t="str">
        <f>HLOOKUP([2]Translation!$C$1,[2]Translation!$C$6:$E$95,71,FALSE)</f>
        <v>Ineligibility reasons</v>
      </c>
      <c r="F87" s="398"/>
      <c r="I87" s="49"/>
      <c r="J87" s="59"/>
      <c r="K87" s="60"/>
    </row>
    <row r="88" spans="1:11" ht="24.95" customHeight="1" thickBot="1" x14ac:dyDescent="0.25">
      <c r="A88" s="27" t="str">
        <f>HLOOKUP([2]Translation!$C$1,[2]Translation!$C$6:$E$72,24,FALSE)</f>
        <v>Hours 1° Year</v>
      </c>
      <c r="B88" s="219" t="str">
        <f>IF('Chairs_CH-Modules_MO'!B91="","",'Chairs_CH-Modules_MO'!B91)</f>
        <v/>
      </c>
      <c r="C88" s="219" t="str">
        <f>IF('Chairs_CH-Modules_MO'!C91="","",'Chairs_CH-Modules_MO'!C91)</f>
        <v/>
      </c>
      <c r="D88" s="219" t="str">
        <f>IF('Chairs_CH-Modules_MO'!D91="","",'Chairs_CH-Modules_MO'!D91)</f>
        <v/>
      </c>
      <c r="E88" s="456"/>
      <c r="F88" s="457"/>
      <c r="I88" s="52"/>
      <c r="J88" s="389"/>
      <c r="K88" s="390"/>
    </row>
    <row r="89" spans="1:11" ht="24.95" customHeight="1" thickBot="1" x14ac:dyDescent="0.25">
      <c r="A89" s="28" t="str">
        <f>HLOOKUP([2]Translation!$C$1,[2]Translation!$C$6:$E$72,25,FALSE)</f>
        <v>Hours 2° Year</v>
      </c>
      <c r="B89" s="219" t="str">
        <f>IF('Chairs_CH-Modules_MO'!B92="","",'Chairs_CH-Modules_MO'!B92)</f>
        <v/>
      </c>
      <c r="C89" s="219" t="str">
        <f>IF('Chairs_CH-Modules_MO'!C92="","",'Chairs_CH-Modules_MO'!C92)</f>
        <v/>
      </c>
      <c r="D89" s="219" t="str">
        <f>IF('Chairs_CH-Modules_MO'!D92="","",'Chairs_CH-Modules_MO'!D92)</f>
        <v/>
      </c>
      <c r="E89" s="452"/>
      <c r="F89" s="453"/>
      <c r="I89" s="53"/>
      <c r="J89" s="391"/>
      <c r="K89" s="392"/>
    </row>
    <row r="90" spans="1:11" ht="24.95" customHeight="1" thickBot="1" x14ac:dyDescent="0.25">
      <c r="A90" s="29" t="str">
        <f>HLOOKUP([2]Translation!$C$1,[2]Translation!$C$6:$E$72,26,FALSE)</f>
        <v>Hours 3° Year</v>
      </c>
      <c r="B90" s="219" t="str">
        <f>IF('Chairs_CH-Modules_MO'!B93="","",'Chairs_CH-Modules_MO'!B93)</f>
        <v/>
      </c>
      <c r="C90" s="219" t="str">
        <f>IF('Chairs_CH-Modules_MO'!C93="","",'Chairs_CH-Modules_MO'!C93)</f>
        <v/>
      </c>
      <c r="D90" s="219" t="str">
        <f>IF('Chairs_CH-Modules_MO'!D93="","",'Chairs_CH-Modules_MO'!D93)</f>
        <v/>
      </c>
      <c r="E90" s="454"/>
      <c r="F90" s="455"/>
      <c r="I90" s="54"/>
      <c r="J90" s="393"/>
      <c r="K90" s="394"/>
    </row>
    <row r="91" spans="1:11" ht="25.5" customHeight="1" thickBot="1" x14ac:dyDescent="0.25">
      <c r="A91" s="25" t="str">
        <f>HLOOKUP([2]Translation!$C$1,[2]Translation!$C$6:$E$72,27,FALSE)</f>
        <v>Total Hours</v>
      </c>
      <c r="B91" s="165">
        <f>SUM(B88:B90)</f>
        <v>0</v>
      </c>
      <c r="C91" s="165">
        <f>SUM(C88:C90)</f>
        <v>0</v>
      </c>
      <c r="D91" s="165">
        <f>SUM(D88:D90)</f>
        <v>0</v>
      </c>
      <c r="E91" s="1"/>
      <c r="F91" s="9"/>
      <c r="I91" s="26">
        <f>IFERROR(IF(ISERR($B$12*I88+($E$12+$E$21/I90)*I89)/I88,0,($B$12*I88+($E$12+$E$21/I90)*I89)/I88),0)</f>
        <v>0</v>
      </c>
      <c r="J91" s="37"/>
      <c r="K91" s="42"/>
    </row>
    <row r="92" spans="1:11" ht="30" customHeight="1" thickBot="1" x14ac:dyDescent="0.25">
      <c r="A92" s="61" t="str">
        <f>HLOOKUP([2]Translation!$C$1,[2]Translation!$C$6:$E$72,44,FALSE)</f>
        <v>Total teaching costs for Professor mentionned under Professor N° 9</v>
      </c>
      <c r="B92" s="24">
        <f>IFERROR(B91*$B$12,"")</f>
        <v>0</v>
      </c>
      <c r="C92" s="24">
        <f>IFERROR(C91*$B$12,"")</f>
        <v>0</v>
      </c>
      <c r="D92" s="24">
        <f>IFERROR(D91*$B$12,"")</f>
        <v>0</v>
      </c>
      <c r="E92" s="3"/>
      <c r="F92" s="9"/>
      <c r="I92" s="24">
        <f>IFERROR(IF(#REF!="Select your country","Select your country",(I91*I88*I90)),0)</f>
        <v>0</v>
      </c>
      <c r="J92" s="37"/>
      <c r="K92" s="42"/>
    </row>
    <row r="93" spans="1:11" ht="6" customHeight="1" thickBot="1" x14ac:dyDescent="0.25">
      <c r="A93" s="13"/>
      <c r="B93" s="14"/>
      <c r="C93" s="15"/>
      <c r="D93" s="15"/>
      <c r="E93" s="5"/>
      <c r="F93" s="5"/>
      <c r="I93" s="48"/>
      <c r="J93" s="6"/>
      <c r="K93" s="46"/>
    </row>
    <row r="94" spans="1:11" ht="13.5" thickBot="1" x14ac:dyDescent="0.25">
      <c r="A94" s="30" t="str">
        <f>HLOOKUP([2]Translation!$C$1,[2]Translation!$C$6:$E$72,45,FALSE)</f>
        <v>Please write down the Name of Professor N° 10</v>
      </c>
      <c r="B94" s="3"/>
      <c r="C94" s="3"/>
      <c r="D94" s="3"/>
      <c r="E94" s="3"/>
      <c r="F94" s="3"/>
      <c r="I94" s="49" t="s">
        <v>67</v>
      </c>
      <c r="J94" s="395" t="s">
        <v>68</v>
      </c>
      <c r="K94" s="396"/>
    </row>
    <row r="95" spans="1:11" ht="15.75" thickBot="1" x14ac:dyDescent="0.25">
      <c r="A95" s="271" t="str">
        <f>IF('Chairs_CH-Modules_MO'!A98=0,"",'Chairs_CH-Modules_MO'!A98)</f>
        <v/>
      </c>
      <c r="B95" s="33" t="str">
        <f>HLOOKUP([2]Translation!$C$1,[2]Translation!$C$6:$E$72,23,FALSE)</f>
        <v>Approved Budget</v>
      </c>
      <c r="C95" s="34" t="str">
        <f>HLOOKUP([2]Translation!$C$1,[2]Translation!$C$6:$E$84,79,FALSE)</f>
        <v>Actual data</v>
      </c>
      <c r="D95" s="34" t="str">
        <f>HLOOKUP([2]Translation!$C$1,[2]Translation!$C$6:$E$95,80,FALSE)</f>
        <v>Eligible data</v>
      </c>
      <c r="E95" s="397" t="str">
        <f>HLOOKUP([2]Translation!$C$1,[2]Translation!$C$6:$E$95,71,FALSE)</f>
        <v>Ineligibility reasons</v>
      </c>
      <c r="F95" s="398"/>
      <c r="I95" s="49"/>
      <c r="J95" s="59"/>
      <c r="K95" s="60"/>
    </row>
    <row r="96" spans="1:11" ht="24.95" customHeight="1" thickBot="1" x14ac:dyDescent="0.25">
      <c r="A96" s="27" t="str">
        <f>HLOOKUP([2]Translation!$C$1,[2]Translation!$C$6:$E$72,24,FALSE)</f>
        <v>Hours 1° Year</v>
      </c>
      <c r="B96" s="219" t="str">
        <f>IF('Chairs_CH-Modules_MO'!B99="","",'Chairs_CH-Modules_MO'!B99)</f>
        <v/>
      </c>
      <c r="C96" s="219" t="str">
        <f>IF('Chairs_CH-Modules_MO'!C99="","",'Chairs_CH-Modules_MO'!C99)</f>
        <v/>
      </c>
      <c r="D96" s="219" t="str">
        <f>IF('Chairs_CH-Modules_MO'!D99="","",'Chairs_CH-Modules_MO'!D99)</f>
        <v/>
      </c>
      <c r="E96" s="456"/>
      <c r="F96" s="457"/>
      <c r="I96" s="52"/>
      <c r="J96" s="389"/>
      <c r="K96" s="390"/>
    </row>
    <row r="97" spans="1:11" ht="24.95" customHeight="1" thickBot="1" x14ac:dyDescent="0.25">
      <c r="A97" s="28" t="str">
        <f>HLOOKUP([2]Translation!$C$1,[2]Translation!$C$6:$E$72,25,FALSE)</f>
        <v>Hours 2° Year</v>
      </c>
      <c r="B97" s="219" t="str">
        <f>IF('Chairs_CH-Modules_MO'!B100="","",'Chairs_CH-Modules_MO'!B100)</f>
        <v/>
      </c>
      <c r="C97" s="219" t="str">
        <f>IF('Chairs_CH-Modules_MO'!C100="","",'Chairs_CH-Modules_MO'!C100)</f>
        <v/>
      </c>
      <c r="D97" s="219" t="str">
        <f>IF('Chairs_CH-Modules_MO'!D100="","",'Chairs_CH-Modules_MO'!D100)</f>
        <v/>
      </c>
      <c r="E97" s="452"/>
      <c r="F97" s="453"/>
      <c r="I97" s="53"/>
      <c r="J97" s="391"/>
      <c r="K97" s="392"/>
    </row>
    <row r="98" spans="1:11" ht="24.95" customHeight="1" thickBot="1" x14ac:dyDescent="0.25">
      <c r="A98" s="29" t="str">
        <f>HLOOKUP([2]Translation!$C$1,[2]Translation!$C$6:$E$72,26,FALSE)</f>
        <v>Hours 3° Year</v>
      </c>
      <c r="B98" s="219" t="str">
        <f>IF('Chairs_CH-Modules_MO'!B101="","",'Chairs_CH-Modules_MO'!B101)</f>
        <v/>
      </c>
      <c r="C98" s="219" t="str">
        <f>IF('Chairs_CH-Modules_MO'!C101="","",'Chairs_CH-Modules_MO'!C101)</f>
        <v/>
      </c>
      <c r="D98" s="219" t="str">
        <f>IF('Chairs_CH-Modules_MO'!D101="","",'Chairs_CH-Modules_MO'!D101)</f>
        <v/>
      </c>
      <c r="E98" s="454"/>
      <c r="F98" s="455"/>
      <c r="I98" s="54"/>
      <c r="J98" s="393"/>
      <c r="K98" s="394"/>
    </row>
    <row r="99" spans="1:11" ht="25.5" customHeight="1" thickBot="1" x14ac:dyDescent="0.25">
      <c r="A99" s="25" t="str">
        <f>HLOOKUP([2]Translation!$C$1,[2]Translation!$C$6:$E$72,27,FALSE)</f>
        <v>Total Hours</v>
      </c>
      <c r="B99" s="165">
        <f>SUM(B96:B98)</f>
        <v>0</v>
      </c>
      <c r="C99" s="165">
        <f>SUM(C96:C98)</f>
        <v>0</v>
      </c>
      <c r="D99" s="165">
        <f>SUM(D96:D98)</f>
        <v>0</v>
      </c>
      <c r="E99" s="1"/>
      <c r="F99" s="9"/>
      <c r="I99" s="26">
        <f>IFERROR(IF(ISERR($B$12*I96+($E$12+$E$21/I98)*I97)/I96,0,($B$12*I96+($E$12+$E$21/I98)*I97)/I96),0)</f>
        <v>0</v>
      </c>
      <c r="J99" s="37"/>
      <c r="K99" s="42"/>
    </row>
    <row r="100" spans="1:11" ht="30" customHeight="1" thickBot="1" x14ac:dyDescent="0.25">
      <c r="A100" s="61" t="str">
        <f>HLOOKUP([2]Translation!$C$1,[2]Translation!$C$6:$E$72,46,FALSE)</f>
        <v>Total teaching costs for Professor mentionned under Professor N° 10</v>
      </c>
      <c r="B100" s="24">
        <f>IFERROR(B99*$B$12,"")</f>
        <v>0</v>
      </c>
      <c r="C100" s="24">
        <f>IFERROR(C99*$B$12,"")</f>
        <v>0</v>
      </c>
      <c r="D100" s="24">
        <f>IFERROR(D99*$B$12,"")</f>
        <v>0</v>
      </c>
      <c r="E100" s="3"/>
      <c r="F100" s="9"/>
      <c r="I100" s="24">
        <f>IFERROR(IF(#REF!="Select your country","Select your country",(I99*I96*I98)),0)</f>
        <v>0</v>
      </c>
      <c r="J100" s="37"/>
      <c r="K100" s="42"/>
    </row>
    <row r="101" spans="1:11" ht="4.5" customHeight="1" thickBot="1" x14ac:dyDescent="0.25">
      <c r="A101" s="5"/>
      <c r="B101" s="5"/>
      <c r="C101" s="5"/>
      <c r="D101" s="5"/>
      <c r="E101" s="5"/>
      <c r="F101" s="5"/>
    </row>
    <row r="102" spans="1:11" ht="30" customHeight="1" thickBot="1" x14ac:dyDescent="0.25">
      <c r="A102" s="399" t="str">
        <f>HLOOKUP([2]Translation!$C$1,[2]Translation!$C$6:$E$72,47,FALSE)</f>
        <v>SUM OF ACTUAL COSTS CALCULATED USING THE FLAT RATE SYSTEM FOR ALL TEACHING COSTS</v>
      </c>
      <c r="B102" s="399"/>
      <c r="C102" s="399"/>
      <c r="D102" s="399"/>
      <c r="E102" s="399"/>
      <c r="F102" s="399"/>
      <c r="I102" s="400" t="s">
        <v>66</v>
      </c>
      <c r="J102" s="401"/>
      <c r="K102" s="402"/>
    </row>
    <row r="103" spans="1:11" ht="5.25" customHeight="1" thickBot="1" x14ac:dyDescent="0.25">
      <c r="A103" s="16"/>
      <c r="B103" s="16"/>
      <c r="E103" s="4"/>
      <c r="F103" s="5"/>
      <c r="I103" s="36"/>
      <c r="J103" s="37"/>
      <c r="K103" s="38"/>
    </row>
    <row r="104" spans="1:11" ht="30" customHeight="1" thickTop="1" thickBot="1" x14ac:dyDescent="0.25">
      <c r="A104" s="16"/>
      <c r="B104" s="166" t="str">
        <f>HLOOKUP([2]Translation!$C$1,[2]Translation!$C$6:$E$72,23,FALSE)</f>
        <v>Approved Budget</v>
      </c>
      <c r="C104" s="166" t="str">
        <f>HLOOKUP([2]Translation!$C$1,[2]Translation!$C$6:$E$72,48,FALSE)</f>
        <v>Amounts Actual Data</v>
      </c>
      <c r="D104" s="167" t="str">
        <f>HLOOKUP([2]Translation!$C$1,[2]Translation!$C$6:$E$72,63,FALSE)</f>
        <v>Eligible Data</v>
      </c>
      <c r="E104" s="168"/>
      <c r="F104" s="169"/>
      <c r="I104" s="36"/>
      <c r="J104" s="35" t="s">
        <v>70</v>
      </c>
      <c r="K104" s="39" t="s">
        <v>71</v>
      </c>
    </row>
    <row r="105" spans="1:11" ht="30" customHeight="1" thickTop="1" thickBot="1" x14ac:dyDescent="0.3">
      <c r="A105" s="170" t="str">
        <f>HLOOKUP([2]Translation!$C$1,[2]Translation!$C$6:$E$72,49,FALSE)</f>
        <v>Total of all teaching costs</v>
      </c>
      <c r="B105" s="171">
        <f>IFERROR(ROUND((B28+B36+B44+B52+B60+B68+B76+B84+B92+B100),2),0)</f>
        <v>0</v>
      </c>
      <c r="C105" s="171">
        <f>IFERROR(ROUND((C28+C36+C44+C52+C60+C68+C76+C84+C92+C100),2),0)</f>
        <v>0</v>
      </c>
      <c r="D105" s="171">
        <f>IFERROR(ROUND((D28+D36+D44+D52+D60+D68+D76+D84+D92+D100),2),0)</f>
        <v>0</v>
      </c>
      <c r="E105" s="172"/>
      <c r="F105" s="173"/>
      <c r="I105" s="40" t="s">
        <v>72</v>
      </c>
      <c r="J105" s="17">
        <f>+IF((B28+B36+B44+B52+B60+B68+B76+B84+B92+B100)=0,0,ROUND((B28+B36+B44+B52+B60+B68+B76+B84+B92+B100+#REF!),0))</f>
        <v>0</v>
      </c>
      <c r="K105" s="50" t="e">
        <f>ROUND(IF(J106*75%&gt;#REF!,#REF!,J105*75%),0)</f>
        <v>#REF!</v>
      </c>
    </row>
    <row r="106" spans="1:11" ht="41.25" customHeight="1" thickTop="1" thickBot="1" x14ac:dyDescent="0.3">
      <c r="A106" s="174" t="str">
        <f>HLOOKUP([2]Translation!$C$1,[2]Translation!$C$6:$E$72,50,FALSE)</f>
        <v>Additional percentage for other activities</v>
      </c>
      <c r="B106" s="171">
        <f>IFERROR(B107-B105,0)</f>
        <v>0</v>
      </c>
      <c r="C106" s="171">
        <f>IFERROR(C107-C105,0)</f>
        <v>0</v>
      </c>
      <c r="D106" s="171">
        <f>IFERROR(D107-D105,0)</f>
        <v>0</v>
      </c>
      <c r="E106" s="172"/>
      <c r="F106" s="173"/>
      <c r="I106" s="41" t="s">
        <v>73</v>
      </c>
      <c r="J106" s="17">
        <f>+IF((C28+C36+C44+C52+C60+C68+C76+C84+C92+C100)=0,0,ROUND((C28+C36+C44+C52+C60+C68+C76+C84+C92+C100+#REF!),0))</f>
        <v>0</v>
      </c>
      <c r="K106" s="50" t="e">
        <f>ROUND(IF(J105*75%&gt;#REF!,#REF!,J106*75%),0)</f>
        <v>#REF!</v>
      </c>
    </row>
    <row r="107" spans="1:11" ht="30" customHeight="1" thickTop="1" thickBot="1" x14ac:dyDescent="0.25">
      <c r="A107" s="170" t="str">
        <f>HLOOKUP([2]Translation!$C$1,[2]Translation!$C$6:$E$72,51,FALSE)</f>
        <v>Total Costs</v>
      </c>
      <c r="B107" s="171" t="str">
        <f>IF(UniqueScales!$B$66=2,ROUND(SUM(B27,B35,B43,B51,B59,B67,B75,B83,B91,B99)*$B$12*1.1,2),IF(UniqueScales!$B$66=3,ROUND(SUM(B27,B35,B43,B51,B59,B67,B75,B83,B91,B99)*$B$12*1.4,2),HLOOKUP(Translation!$C$6,Translation!$C$6:$E$97,92,FALSE)))</f>
        <v>0,00 €</v>
      </c>
      <c r="C107" s="171" t="str">
        <f>IF(UniqueScales!$B$66=2,ROUND(SUM(C27,C35,C43,C51,C59,C67,C75,C83,C91,C99)*$B$12*1.1,2),IF(UniqueScales!$B$66=3,ROUND(SUM(C27,C35,C43,C51,C59,C67,C75,C83,C91,C99)*$B$12*1.4,2),HLOOKUP(Translation!$C$6,Translation!$C$6:$E$97,92,FALSE)))</f>
        <v>0,00 €</v>
      </c>
      <c r="D107" s="171" t="str">
        <f>IF(UniqueScales!$B$66=2,ROUND(SUM(D27,D35,D43,D51,D59,D67,D75,D83,D91,D99)*$B$12*1.1,2),IF(UniqueScales!$B$66=3,ROUND(SUM(D27,D35,D43,D51,D59,D67,D75,D83,D91,D99)*$B$12*1.4,2),HLOOKUP(Translation!$C$6,Translation!$C$6:$E$97,92,FALSE)))</f>
        <v>0,00 €</v>
      </c>
      <c r="E107" s="176"/>
      <c r="F107" s="173"/>
      <c r="I107" s="40" t="s">
        <v>74</v>
      </c>
      <c r="J107" s="17">
        <f>+IF((I28+I36+I44+I52+I60+I68+I76+I84+I92+I100)=0,0,ROUND((I28+I36+I44+I52+I60+I68+I76+I84+I92+I100+#REF!),0))</f>
        <v>0</v>
      </c>
      <c r="K107" s="50" t="e">
        <f>ROUND(IF(J107*75%&gt;#REF!,#REF!,J107*75%),0)</f>
        <v>#REF!</v>
      </c>
    </row>
    <row r="108" spans="1:11" ht="39.950000000000003" customHeight="1" thickTop="1" thickBot="1" x14ac:dyDescent="0.25">
      <c r="A108" s="174" t="str">
        <f>HLOOKUP([2]Translation!$C$1,[2]Translation!$C$6:$E$72,52,FALSE)</f>
        <v>Maximum EU Contribution
(Grant ceiling)</v>
      </c>
      <c r="B108" s="171">
        <f>IFERROR(IF(ROUNDDOWN(B107*75%,2)&gt;$F$8,$F$8,ROUNDDOWN(B107*75%,2)),0)</f>
        <v>0</v>
      </c>
      <c r="C108" s="171">
        <f>IFERROR(IF(ROUNDDOWN(C107*75%,2)&gt;$F$8,$F$8,ROUNDDOWN(C107*75%,2)),0)</f>
        <v>0</v>
      </c>
      <c r="D108" s="171">
        <f>IFERROR(MIN(IFERROR(IF(ROUNDDOWN(D107*75%,2)&gt;$F$8,$F$8,ROUNDDOWN(D107*75%,2)),""),C108,B108),0)</f>
        <v>0</v>
      </c>
      <c r="E108" s="176"/>
      <c r="F108" s="173"/>
      <c r="I108" s="36"/>
      <c r="J108" s="37"/>
      <c r="K108" s="38"/>
    </row>
    <row r="109" spans="1:11" ht="30" customHeight="1" thickTop="1" thickBot="1" x14ac:dyDescent="0.25">
      <c r="A109" s="170" t="str">
        <f>HLOOKUP([2]Translation!$C$1,[2]Translation!$C$6:$E$72,53,FALSE)</f>
        <v>Applicant  Contribution</v>
      </c>
      <c r="B109" s="171">
        <f>IFERROR(ROUND((B107-B108),2),0)</f>
        <v>0</v>
      </c>
      <c r="C109" s="171">
        <f>IFERROR(ROUND((C107-C108),2),0)</f>
        <v>0</v>
      </c>
      <c r="D109" s="175">
        <f>IFERROR(ROUND((D107-D108),2),0)</f>
        <v>0</v>
      </c>
      <c r="E109" s="176"/>
      <c r="F109" s="173"/>
      <c r="I109" s="36"/>
      <c r="K109" s="38"/>
    </row>
    <row r="110" spans="1:11" ht="18.75" thickTop="1" x14ac:dyDescent="0.25">
      <c r="A110" s="177"/>
      <c r="B110" s="178"/>
      <c r="C110" s="177"/>
      <c r="D110" s="177"/>
      <c r="E110" s="373"/>
      <c r="F110" s="373"/>
      <c r="I110" s="36"/>
      <c r="J110" s="37"/>
      <c r="K110" s="38"/>
    </row>
    <row r="111" spans="1:11" ht="20.100000000000001" customHeight="1" x14ac:dyDescent="0.2">
      <c r="A111" s="179" t="s">
        <v>329</v>
      </c>
      <c r="B111" s="180"/>
      <c r="C111" s="180"/>
      <c r="D111" s="181"/>
      <c r="E111" s="10"/>
      <c r="F111" s="3"/>
    </row>
    <row r="112" spans="1:11" ht="20.100000000000001" customHeight="1" x14ac:dyDescent="0.25">
      <c r="A112" s="441" t="s">
        <v>330</v>
      </c>
      <c r="B112" s="442"/>
      <c r="C112" s="182">
        <f>B108</f>
        <v>0</v>
      </c>
      <c r="D112" s="183" t="s">
        <v>331</v>
      </c>
      <c r="E112" s="184"/>
      <c r="F112" s="3"/>
    </row>
    <row r="113" spans="1:15" ht="20.100000000000001" customHeight="1" x14ac:dyDescent="0.25">
      <c r="A113" s="441" t="s">
        <v>332</v>
      </c>
      <c r="B113" s="442"/>
      <c r="C113" s="185">
        <f>C108</f>
        <v>0</v>
      </c>
      <c r="D113" s="183" t="s">
        <v>333</v>
      </c>
      <c r="E113" s="186"/>
      <c r="F113" s="3"/>
    </row>
    <row r="114" spans="1:15" ht="20.100000000000001" customHeight="1" x14ac:dyDescent="0.25">
      <c r="A114" s="441" t="s">
        <v>334</v>
      </c>
      <c r="B114" s="442"/>
      <c r="C114" s="187">
        <f>D108</f>
        <v>0</v>
      </c>
      <c r="D114" s="183" t="s">
        <v>335</v>
      </c>
      <c r="E114" s="186"/>
      <c r="F114" s="3"/>
    </row>
    <row r="115" spans="1:15" ht="20.100000000000001" customHeight="1" x14ac:dyDescent="0.25">
      <c r="A115" s="188"/>
      <c r="B115" s="188"/>
      <c r="C115" s="189"/>
      <c r="D115" s="5"/>
      <c r="E115" s="186"/>
      <c r="F115" s="3"/>
    </row>
    <row r="116" spans="1:15" ht="20.100000000000001" customHeight="1" x14ac:dyDescent="0.25">
      <c r="A116" s="444" t="s">
        <v>336</v>
      </c>
      <c r="B116" s="444"/>
      <c r="C116" s="190">
        <f>+MIN(C112,C113,C114)</f>
        <v>0</v>
      </c>
      <c r="D116" s="5"/>
      <c r="E116" s="186"/>
      <c r="F116" s="3"/>
    </row>
    <row r="117" spans="1:15" ht="20.100000000000001" customHeight="1" x14ac:dyDescent="0.25">
      <c r="A117" s="445" t="s">
        <v>337</v>
      </c>
      <c r="B117" s="445"/>
      <c r="C117" s="191"/>
      <c r="D117" s="192" t="s">
        <v>338</v>
      </c>
      <c r="E117" s="186"/>
      <c r="F117" s="3"/>
    </row>
    <row r="118" spans="1:15" ht="20.100000000000001" customHeight="1" x14ac:dyDescent="0.25">
      <c r="A118" s="193" t="s">
        <v>339</v>
      </c>
      <c r="B118" s="194"/>
      <c r="C118" s="195">
        <f>C116-C117</f>
        <v>0</v>
      </c>
      <c r="D118" s="5"/>
      <c r="E118" s="186"/>
      <c r="F118" s="3"/>
    </row>
    <row r="119" spans="1:15" ht="20.100000000000001" customHeight="1" x14ac:dyDescent="0.2">
      <c r="A119" s="156"/>
      <c r="B119" s="156"/>
      <c r="C119" s="156"/>
      <c r="D119" s="157"/>
      <c r="E119" s="157"/>
      <c r="F119" s="3"/>
    </row>
    <row r="120" spans="1:15" ht="20.100000000000001" customHeight="1" x14ac:dyDescent="0.2">
      <c r="A120" s="156"/>
      <c r="B120" s="156"/>
      <c r="C120" s="156"/>
      <c r="D120" s="157"/>
      <c r="E120" s="157"/>
      <c r="F120" s="3"/>
    </row>
    <row r="121" spans="1:15" s="1" customFormat="1" ht="30" customHeight="1" thickBot="1" x14ac:dyDescent="0.25">
      <c r="A121" s="446" t="s">
        <v>359</v>
      </c>
      <c r="B121" s="446"/>
      <c r="C121" s="446"/>
      <c r="D121" s="446"/>
      <c r="E121" s="196"/>
      <c r="H121" s="197"/>
    </row>
    <row r="122" spans="1:15" ht="53.25" customHeight="1" x14ac:dyDescent="0.2">
      <c r="A122" s="447"/>
      <c r="B122" s="448"/>
      <c r="C122" s="448"/>
      <c r="D122" s="449"/>
      <c r="E122" s="196"/>
      <c r="F122" s="3"/>
      <c r="H122" s="198"/>
      <c r="I122" s="450"/>
      <c r="J122" s="451"/>
    </row>
    <row r="123" spans="1:15" s="202" customFormat="1" ht="12" customHeight="1" thickBot="1" x14ac:dyDescent="0.25">
      <c r="A123" s="199"/>
      <c r="B123" s="200"/>
      <c r="C123" s="201"/>
      <c r="D123" s="201"/>
      <c r="E123" s="196"/>
      <c r="H123" s="203"/>
      <c r="I123" s="204"/>
      <c r="J123" s="204"/>
    </row>
    <row r="124" spans="1:15" ht="20.25" customHeight="1" thickBot="1" x14ac:dyDescent="0.25">
      <c r="A124" s="205" t="s">
        <v>340</v>
      </c>
      <c r="B124" s="206" t="s">
        <v>341</v>
      </c>
      <c r="C124" s="207"/>
      <c r="D124" s="208"/>
      <c r="E124" s="196"/>
      <c r="F124" s="3"/>
      <c r="H124" s="198"/>
      <c r="I124" s="439"/>
      <c r="J124" s="440"/>
    </row>
    <row r="125" spans="1:15" s="1" customFormat="1" ht="33" customHeight="1" thickBot="1" x14ac:dyDescent="0.25">
      <c r="A125" s="209"/>
      <c r="B125" s="210"/>
      <c r="C125" s="211"/>
      <c r="D125" s="212"/>
      <c r="E125" s="196"/>
      <c r="H125" s="198"/>
      <c r="I125" s="443"/>
      <c r="J125" s="364"/>
    </row>
    <row r="126" spans="1:15" s="2" customFormat="1" x14ac:dyDescent="0.2">
      <c r="G126" s="3"/>
      <c r="H126" s="37"/>
      <c r="I126" s="3"/>
      <c r="J126" s="3"/>
      <c r="K126" s="3"/>
      <c r="L126" s="3"/>
      <c r="M126" s="3"/>
      <c r="N126" s="3"/>
      <c r="O126" s="3"/>
    </row>
    <row r="127" spans="1:15" s="2" customFormat="1" hidden="1" x14ac:dyDescent="0.2">
      <c r="G127" s="3"/>
      <c r="H127" s="37"/>
      <c r="I127" s="3"/>
      <c r="J127" s="3"/>
      <c r="K127" s="3"/>
      <c r="L127" s="3"/>
      <c r="M127" s="3"/>
      <c r="N127" s="3"/>
      <c r="O127" s="3"/>
    </row>
    <row r="128" spans="1:15" s="2" customFormat="1" hidden="1" x14ac:dyDescent="0.2">
      <c r="G128" s="3"/>
      <c r="H128" s="37"/>
      <c r="I128" s="3"/>
      <c r="J128" s="3"/>
      <c r="K128" s="3"/>
      <c r="L128" s="3"/>
      <c r="M128" s="3"/>
      <c r="N128" s="3"/>
      <c r="O128" s="3"/>
    </row>
    <row r="129" spans="7:15" s="2" customFormat="1" hidden="1" x14ac:dyDescent="0.2">
      <c r="G129" s="3"/>
      <c r="H129" s="3"/>
      <c r="I129" s="3"/>
      <c r="J129" s="3"/>
      <c r="K129" s="3"/>
      <c r="L129" s="3"/>
      <c r="M129" s="3"/>
      <c r="N129" s="3"/>
      <c r="O129" s="3"/>
    </row>
    <row r="130" spans="7:15" s="2" customFormat="1" hidden="1" x14ac:dyDescent="0.2">
      <c r="G130" s="3"/>
      <c r="H130" s="3"/>
      <c r="I130" s="3"/>
      <c r="J130" s="3"/>
      <c r="K130" s="3"/>
      <c r="L130" s="3"/>
      <c r="M130" s="3"/>
      <c r="N130" s="3"/>
      <c r="O130" s="3"/>
    </row>
    <row r="131" spans="7:15" s="2" customFormat="1" hidden="1" x14ac:dyDescent="0.2">
      <c r="G131" s="3"/>
      <c r="H131" s="3"/>
      <c r="I131" s="3"/>
      <c r="J131" s="3"/>
      <c r="K131" s="3"/>
      <c r="L131" s="3"/>
      <c r="M131" s="3"/>
      <c r="N131" s="3"/>
      <c r="O131" s="3"/>
    </row>
    <row r="132" spans="7:15" s="2" customFormat="1" hidden="1" x14ac:dyDescent="0.2">
      <c r="G132" s="3"/>
      <c r="H132" s="3"/>
      <c r="I132" s="3"/>
      <c r="J132" s="3"/>
      <c r="K132" s="3"/>
      <c r="L132" s="3"/>
      <c r="M132" s="3"/>
      <c r="N132" s="3"/>
      <c r="O132" s="3"/>
    </row>
    <row r="133" spans="7:15" s="2" customFormat="1" hidden="1" x14ac:dyDescent="0.2">
      <c r="G133" s="3"/>
      <c r="H133" s="3"/>
      <c r="I133" s="3"/>
      <c r="J133" s="3"/>
      <c r="K133" s="3"/>
      <c r="L133" s="3"/>
      <c r="M133" s="3"/>
      <c r="N133" s="3"/>
      <c r="O133" s="3"/>
    </row>
    <row r="134" spans="7:15" s="2" customFormat="1" hidden="1" x14ac:dyDescent="0.2">
      <c r="G134" s="3"/>
      <c r="H134" s="3"/>
      <c r="I134" s="3"/>
      <c r="J134" s="3"/>
      <c r="K134" s="3"/>
      <c r="L134" s="3"/>
      <c r="M134" s="3"/>
      <c r="N134" s="3"/>
      <c r="O134" s="3"/>
    </row>
    <row r="135" spans="7:15" s="2" customFormat="1" hidden="1" x14ac:dyDescent="0.2">
      <c r="G135" s="3"/>
      <c r="H135" s="3"/>
      <c r="I135" s="3"/>
      <c r="J135" s="3"/>
      <c r="K135" s="3"/>
      <c r="L135" s="3"/>
      <c r="M135" s="3"/>
      <c r="N135" s="3"/>
      <c r="O135" s="3"/>
    </row>
    <row r="136" spans="7:15" s="2" customFormat="1" hidden="1" x14ac:dyDescent="0.2">
      <c r="G136" s="3"/>
      <c r="H136" s="3"/>
      <c r="I136" s="3"/>
      <c r="J136" s="3"/>
      <c r="K136" s="3"/>
      <c r="L136" s="3"/>
      <c r="M136" s="3"/>
      <c r="N136" s="3"/>
      <c r="O136" s="3"/>
    </row>
    <row r="137" spans="7:15" s="2" customFormat="1" ht="12.75" hidden="1" customHeight="1" x14ac:dyDescent="0.2">
      <c r="G137" s="3"/>
      <c r="H137" s="3"/>
      <c r="I137" s="3"/>
      <c r="J137" s="3"/>
      <c r="K137" s="3"/>
      <c r="L137" s="3"/>
      <c r="M137" s="3"/>
      <c r="N137" s="3"/>
      <c r="O137" s="3"/>
    </row>
    <row r="138" spans="7:15" s="2" customFormat="1" ht="12.75" hidden="1" customHeight="1" x14ac:dyDescent="0.2">
      <c r="G138" s="3"/>
      <c r="H138" s="3"/>
      <c r="I138" s="3"/>
      <c r="J138" s="3"/>
      <c r="K138" s="3"/>
      <c r="L138" s="3"/>
      <c r="M138" s="3"/>
      <c r="N138" s="3"/>
      <c r="O138" s="3"/>
    </row>
    <row r="139" spans="7:15" s="2" customFormat="1" ht="12.75" hidden="1" customHeight="1" x14ac:dyDescent="0.2">
      <c r="G139" s="3"/>
      <c r="H139" s="3"/>
      <c r="I139" s="3"/>
      <c r="J139" s="3"/>
      <c r="K139" s="3"/>
      <c r="L139" s="3"/>
      <c r="M139" s="3"/>
      <c r="N139" s="3"/>
      <c r="O139" s="3"/>
    </row>
    <row r="140" spans="7:15" s="2" customFormat="1" ht="12.75" hidden="1" customHeight="1" x14ac:dyDescent="0.2">
      <c r="G140" s="3"/>
      <c r="H140" s="3"/>
      <c r="I140" s="3"/>
      <c r="J140" s="3"/>
      <c r="K140" s="3"/>
      <c r="L140" s="3"/>
      <c r="M140" s="3"/>
      <c r="N140" s="3"/>
      <c r="O140" s="3"/>
    </row>
    <row r="141" spans="7:15" s="2" customFormat="1" ht="12.75" hidden="1" customHeight="1" x14ac:dyDescent="0.2">
      <c r="G141" s="3"/>
      <c r="H141" s="3"/>
      <c r="I141" s="3"/>
      <c r="J141" s="3"/>
      <c r="K141" s="3"/>
      <c r="L141" s="3"/>
      <c r="M141" s="3"/>
      <c r="N141" s="3"/>
      <c r="O141" s="3"/>
    </row>
    <row r="142" spans="7:15" s="2" customFormat="1" ht="12.75" hidden="1" customHeight="1" x14ac:dyDescent="0.2">
      <c r="G142" s="3"/>
      <c r="H142" s="3"/>
      <c r="I142" s="3"/>
      <c r="J142" s="3"/>
      <c r="K142" s="3"/>
      <c r="L142" s="3"/>
      <c r="M142" s="3"/>
      <c r="N142" s="3"/>
      <c r="O142" s="3"/>
    </row>
    <row r="143" spans="7:15" s="2" customFormat="1" ht="12.75" hidden="1" customHeight="1" x14ac:dyDescent="0.2">
      <c r="G143" s="3"/>
      <c r="H143" s="3"/>
      <c r="I143" s="3"/>
      <c r="J143" s="3"/>
      <c r="K143" s="3"/>
      <c r="L143" s="3"/>
      <c r="M143" s="3"/>
      <c r="N143" s="3"/>
      <c r="O143" s="3"/>
    </row>
    <row r="144" spans="7:15" s="2" customFormat="1" ht="12.75" hidden="1" customHeight="1" x14ac:dyDescent="0.2">
      <c r="G144" s="3"/>
      <c r="H144" s="3"/>
      <c r="I144" s="3"/>
      <c r="J144" s="3"/>
      <c r="K144" s="3"/>
      <c r="L144" s="3"/>
      <c r="M144" s="3"/>
      <c r="N144" s="3"/>
      <c r="O144" s="3"/>
    </row>
    <row r="145" spans="7:15" s="2" customFormat="1" ht="12.75" hidden="1" customHeight="1" x14ac:dyDescent="0.2">
      <c r="G145" s="3"/>
      <c r="H145" s="3"/>
      <c r="I145" s="3"/>
      <c r="J145" s="3"/>
      <c r="K145" s="3"/>
      <c r="L145" s="3"/>
      <c r="M145" s="3"/>
      <c r="N145" s="3"/>
      <c r="O145" s="3"/>
    </row>
    <row r="146" spans="7:15" s="2" customFormat="1" ht="12.75" hidden="1" customHeight="1" x14ac:dyDescent="0.2">
      <c r="G146" s="3"/>
      <c r="H146" s="3"/>
      <c r="I146" s="3"/>
      <c r="J146" s="3"/>
      <c r="K146" s="3"/>
      <c r="L146" s="3"/>
      <c r="M146" s="3"/>
      <c r="N146" s="3"/>
      <c r="O146" s="3"/>
    </row>
    <row r="147" spans="7:15" s="2" customFormat="1" ht="12.75" hidden="1" customHeight="1" x14ac:dyDescent="0.2">
      <c r="G147" s="3"/>
      <c r="H147" s="3"/>
      <c r="I147" s="3"/>
      <c r="J147" s="3"/>
      <c r="K147" s="3"/>
      <c r="L147" s="3"/>
      <c r="M147" s="3"/>
      <c r="N147" s="3"/>
      <c r="O147" s="3"/>
    </row>
    <row r="148" spans="7:15" s="2" customFormat="1" ht="12.75" hidden="1" customHeight="1" x14ac:dyDescent="0.2">
      <c r="G148" s="3"/>
      <c r="H148" s="3"/>
      <c r="I148" s="3"/>
      <c r="J148" s="3"/>
      <c r="K148" s="3"/>
      <c r="L148" s="3"/>
      <c r="M148" s="3"/>
      <c r="N148" s="3"/>
      <c r="O148" s="3"/>
    </row>
    <row r="149" spans="7:15" s="2" customFormat="1" ht="12.75" hidden="1" customHeight="1" x14ac:dyDescent="0.2">
      <c r="G149" s="3"/>
      <c r="H149" s="3"/>
      <c r="I149" s="3"/>
      <c r="J149" s="3"/>
      <c r="K149" s="3"/>
      <c r="L149" s="3"/>
      <c r="M149" s="3"/>
      <c r="N149" s="3"/>
      <c r="O149" s="3"/>
    </row>
    <row r="150" spans="7:15" s="2" customFormat="1" ht="12.75" hidden="1" customHeight="1" x14ac:dyDescent="0.2">
      <c r="G150" s="3"/>
      <c r="H150" s="3"/>
      <c r="I150" s="3"/>
      <c r="J150" s="3"/>
      <c r="K150" s="3"/>
      <c r="L150" s="3"/>
      <c r="M150" s="3"/>
      <c r="N150" s="3"/>
      <c r="O150" s="3"/>
    </row>
    <row r="151" spans="7:15" s="2" customFormat="1" ht="12.75" hidden="1" customHeight="1" x14ac:dyDescent="0.2">
      <c r="G151" s="3"/>
      <c r="H151" s="3"/>
      <c r="I151" s="3"/>
      <c r="J151" s="3"/>
      <c r="K151" s="3"/>
      <c r="L151" s="3"/>
      <c r="M151" s="3"/>
      <c r="N151" s="3"/>
      <c r="O151" s="3"/>
    </row>
    <row r="152" spans="7:15" s="2" customFormat="1" ht="12.75" hidden="1" customHeight="1" x14ac:dyDescent="0.2">
      <c r="G152" s="3"/>
      <c r="H152" s="3"/>
      <c r="I152" s="3"/>
      <c r="J152" s="3"/>
      <c r="K152" s="3"/>
      <c r="L152" s="3"/>
      <c r="M152" s="3"/>
      <c r="N152" s="3"/>
      <c r="O152" s="3"/>
    </row>
    <row r="153" spans="7:15" s="2" customFormat="1" ht="12.75" hidden="1" customHeight="1" x14ac:dyDescent="0.2">
      <c r="G153" s="3"/>
      <c r="H153" s="3"/>
      <c r="I153" s="3"/>
      <c r="J153" s="3"/>
      <c r="K153" s="3"/>
      <c r="L153" s="3"/>
      <c r="M153" s="3"/>
      <c r="N153" s="3"/>
      <c r="O153" s="3"/>
    </row>
    <row r="154" spans="7:15" s="2" customFormat="1" ht="12.75" hidden="1" customHeight="1" x14ac:dyDescent="0.2">
      <c r="G154" s="3"/>
      <c r="H154" s="3"/>
      <c r="I154" s="3"/>
      <c r="J154" s="3"/>
      <c r="K154" s="3"/>
      <c r="L154" s="3"/>
      <c r="M154" s="3"/>
      <c r="N154" s="3"/>
      <c r="O154" s="3"/>
    </row>
    <row r="155" spans="7:15" s="2" customFormat="1" ht="12.75" hidden="1" customHeight="1" x14ac:dyDescent="0.2">
      <c r="G155" s="3"/>
      <c r="H155" s="3"/>
      <c r="I155" s="3"/>
      <c r="J155" s="3"/>
      <c r="K155" s="3"/>
      <c r="L155" s="3"/>
      <c r="M155" s="3"/>
      <c r="N155" s="3"/>
      <c r="O155" s="3"/>
    </row>
    <row r="156" spans="7:15" s="2" customFormat="1" ht="12.75" hidden="1" customHeight="1" x14ac:dyDescent="0.2">
      <c r="G156" s="3"/>
      <c r="H156" s="3"/>
      <c r="I156" s="3"/>
      <c r="J156" s="3"/>
      <c r="K156" s="3"/>
      <c r="L156" s="3"/>
      <c r="M156" s="3"/>
      <c r="N156" s="3"/>
      <c r="O156" s="3"/>
    </row>
    <row r="157" spans="7:15" s="2" customFormat="1" ht="12.75" hidden="1" customHeight="1" x14ac:dyDescent="0.2">
      <c r="G157" s="3"/>
      <c r="H157" s="3"/>
      <c r="I157" s="3"/>
      <c r="J157" s="3"/>
      <c r="K157" s="3"/>
      <c r="L157" s="3"/>
      <c r="M157" s="3"/>
      <c r="N157" s="3"/>
      <c r="O157" s="3"/>
    </row>
    <row r="158" spans="7:15" s="2" customFormat="1" ht="12.75" hidden="1" customHeight="1" x14ac:dyDescent="0.2">
      <c r="G158" s="3"/>
      <c r="H158" s="3"/>
      <c r="I158" s="3"/>
      <c r="J158" s="3"/>
      <c r="K158" s="3"/>
      <c r="L158" s="3"/>
      <c r="M158" s="3"/>
      <c r="N158" s="3"/>
      <c r="O158" s="3"/>
    </row>
    <row r="159" spans="7:15" s="2" customFormat="1" ht="12.75" hidden="1" customHeight="1" x14ac:dyDescent="0.2">
      <c r="G159" s="3"/>
      <c r="H159" s="3"/>
      <c r="I159" s="3"/>
      <c r="J159" s="3"/>
      <c r="K159" s="3"/>
      <c r="L159" s="3"/>
      <c r="M159" s="3"/>
      <c r="N159" s="3"/>
      <c r="O159" s="3"/>
    </row>
    <row r="160" spans="7:15" s="2" customFormat="1" ht="12.75" hidden="1" customHeight="1" x14ac:dyDescent="0.2">
      <c r="G160" s="3"/>
      <c r="H160" s="3"/>
      <c r="I160" s="3"/>
      <c r="J160" s="3"/>
      <c r="K160" s="3"/>
      <c r="L160" s="3"/>
      <c r="M160" s="3"/>
      <c r="N160" s="3"/>
      <c r="O160" s="3"/>
    </row>
    <row r="161" spans="7:15" s="2" customFormat="1" ht="12.75" hidden="1" customHeight="1" x14ac:dyDescent="0.2">
      <c r="G161" s="3"/>
      <c r="H161" s="3"/>
      <c r="I161" s="3"/>
      <c r="J161" s="3"/>
      <c r="K161" s="3"/>
      <c r="L161" s="3"/>
      <c r="M161" s="3"/>
      <c r="N161" s="3"/>
      <c r="O161" s="3"/>
    </row>
    <row r="162" spans="7:15" s="2" customFormat="1" ht="12.75" hidden="1" customHeight="1" x14ac:dyDescent="0.2">
      <c r="G162" s="3"/>
      <c r="H162" s="3"/>
      <c r="I162" s="3"/>
      <c r="J162" s="3"/>
      <c r="K162" s="3"/>
      <c r="L162" s="3"/>
      <c r="M162" s="3"/>
      <c r="N162" s="3"/>
      <c r="O162" s="3"/>
    </row>
    <row r="163" spans="7:15" s="2" customFormat="1" ht="12.75" hidden="1" customHeight="1" x14ac:dyDescent="0.2">
      <c r="G163" s="3"/>
      <c r="H163" s="3"/>
      <c r="I163" s="3"/>
      <c r="J163" s="3"/>
      <c r="K163" s="3"/>
      <c r="L163" s="3"/>
      <c r="M163" s="3"/>
      <c r="N163" s="3"/>
      <c r="O163" s="3"/>
    </row>
    <row r="164" spans="7:15" s="2" customFormat="1" ht="12.75" hidden="1" customHeight="1" x14ac:dyDescent="0.2">
      <c r="G164" s="3"/>
      <c r="H164" s="3"/>
      <c r="I164" s="3"/>
      <c r="J164" s="3"/>
      <c r="K164" s="3"/>
      <c r="L164" s="3"/>
      <c r="M164" s="3"/>
      <c r="N164" s="3"/>
      <c r="O164" s="3"/>
    </row>
    <row r="165" spans="7:15" s="2" customFormat="1" ht="12.75" hidden="1" customHeight="1" x14ac:dyDescent="0.2">
      <c r="G165" s="3"/>
      <c r="H165" s="3"/>
      <c r="I165" s="3"/>
      <c r="J165" s="3"/>
      <c r="K165" s="3"/>
      <c r="L165" s="3"/>
      <c r="M165" s="3"/>
      <c r="N165" s="3"/>
      <c r="O165" s="3"/>
    </row>
    <row r="166" spans="7:15" s="2" customFormat="1" ht="12.75" hidden="1" customHeight="1" x14ac:dyDescent="0.2">
      <c r="G166" s="3"/>
      <c r="H166" s="3"/>
      <c r="I166" s="3"/>
      <c r="J166" s="3"/>
      <c r="K166" s="3"/>
      <c r="L166" s="3"/>
      <c r="M166" s="3"/>
      <c r="N166" s="3"/>
      <c r="O166" s="3"/>
    </row>
    <row r="167" spans="7:15" s="2" customFormat="1" ht="12.75" hidden="1" customHeight="1" x14ac:dyDescent="0.2">
      <c r="G167" s="3"/>
      <c r="H167" s="3"/>
      <c r="I167" s="3"/>
      <c r="J167" s="3"/>
      <c r="K167" s="3"/>
      <c r="L167" s="3"/>
      <c r="M167" s="3"/>
      <c r="N167" s="3"/>
      <c r="O167" s="3"/>
    </row>
    <row r="168" spans="7:15" s="2" customFormat="1" ht="12.75" hidden="1" customHeight="1" x14ac:dyDescent="0.2">
      <c r="G168" s="3"/>
      <c r="H168" s="3"/>
      <c r="I168" s="3"/>
      <c r="J168" s="3"/>
      <c r="K168" s="3"/>
      <c r="L168" s="3"/>
      <c r="M168" s="3"/>
      <c r="N168" s="3"/>
      <c r="O168" s="3"/>
    </row>
    <row r="169" spans="7:15" s="2" customFormat="1" ht="12.75" hidden="1" customHeight="1" x14ac:dyDescent="0.2">
      <c r="G169" s="3"/>
      <c r="H169" s="3"/>
      <c r="I169" s="3"/>
      <c r="J169" s="3"/>
      <c r="K169" s="3"/>
      <c r="L169" s="3"/>
      <c r="M169" s="3"/>
      <c r="N169" s="3"/>
      <c r="O169" s="3"/>
    </row>
    <row r="170" spans="7:15" s="2" customFormat="1" ht="12.75" hidden="1" customHeight="1" x14ac:dyDescent="0.2">
      <c r="G170" s="3"/>
      <c r="H170" s="3"/>
      <c r="I170" s="3"/>
      <c r="J170" s="3"/>
      <c r="K170" s="3"/>
      <c r="L170" s="3"/>
      <c r="M170" s="3"/>
      <c r="N170" s="3"/>
      <c r="O170" s="3"/>
    </row>
    <row r="171" spans="7:15" s="2" customFormat="1" ht="12.75" hidden="1" customHeight="1" x14ac:dyDescent="0.2">
      <c r="G171" s="3"/>
      <c r="H171" s="3"/>
      <c r="I171" s="3"/>
      <c r="J171" s="3"/>
      <c r="K171" s="3"/>
      <c r="L171" s="3"/>
      <c r="M171" s="3"/>
      <c r="N171" s="3"/>
      <c r="O171" s="3"/>
    </row>
    <row r="172" spans="7:15" s="2" customFormat="1" ht="12.75" hidden="1" customHeight="1" x14ac:dyDescent="0.2">
      <c r="G172" s="3"/>
      <c r="H172" s="3"/>
      <c r="I172" s="3"/>
      <c r="J172" s="3"/>
      <c r="K172" s="3"/>
      <c r="L172" s="3"/>
      <c r="M172" s="3"/>
      <c r="N172" s="3"/>
      <c r="O172" s="3"/>
    </row>
    <row r="173" spans="7:15" s="2" customFormat="1" ht="12.75" hidden="1" customHeight="1" x14ac:dyDescent="0.2">
      <c r="G173" s="3"/>
      <c r="H173" s="3"/>
      <c r="I173" s="3"/>
      <c r="J173" s="3"/>
      <c r="K173" s="3"/>
      <c r="L173" s="3"/>
      <c r="M173" s="3"/>
      <c r="N173" s="3"/>
      <c r="O173" s="3"/>
    </row>
    <row r="174" spans="7:15" s="2" customFormat="1" ht="12.75" hidden="1" customHeight="1" x14ac:dyDescent="0.2">
      <c r="G174" s="3"/>
      <c r="H174" s="3"/>
      <c r="I174" s="3"/>
      <c r="J174" s="3"/>
      <c r="K174" s="3"/>
      <c r="L174" s="3"/>
      <c r="M174" s="3"/>
      <c r="N174" s="3"/>
      <c r="O174" s="3"/>
    </row>
    <row r="175" spans="7:15" s="2" customFormat="1" ht="12.75" hidden="1" customHeight="1" x14ac:dyDescent="0.2">
      <c r="G175" s="3"/>
      <c r="H175" s="3"/>
      <c r="I175" s="3"/>
      <c r="J175" s="3"/>
      <c r="K175" s="3"/>
      <c r="L175" s="3"/>
      <c r="M175" s="3"/>
      <c r="N175" s="3"/>
      <c r="O175" s="3"/>
    </row>
    <row r="176" spans="7:15" s="2" customFormat="1" ht="12.75" hidden="1" customHeight="1" x14ac:dyDescent="0.2">
      <c r="G176" s="3"/>
      <c r="H176" s="3"/>
      <c r="I176" s="3"/>
      <c r="J176" s="3"/>
      <c r="K176" s="3"/>
      <c r="L176" s="3"/>
      <c r="M176" s="3"/>
      <c r="N176" s="3"/>
      <c r="O176" s="3"/>
    </row>
    <row r="177" spans="7:15" s="2" customFormat="1" ht="12.75" hidden="1" customHeight="1" x14ac:dyDescent="0.2">
      <c r="G177" s="3"/>
      <c r="H177" s="3"/>
      <c r="I177" s="3"/>
      <c r="J177" s="3"/>
      <c r="K177" s="3"/>
      <c r="L177" s="3"/>
      <c r="M177" s="3"/>
      <c r="N177" s="3"/>
      <c r="O177" s="3"/>
    </row>
    <row r="178" spans="7:15" s="2" customFormat="1" ht="12.75" hidden="1" customHeight="1" x14ac:dyDescent="0.2">
      <c r="G178" s="3"/>
      <c r="H178" s="3"/>
      <c r="I178" s="3"/>
      <c r="J178" s="3"/>
      <c r="K178" s="3"/>
      <c r="L178" s="3"/>
      <c r="M178" s="3"/>
      <c r="N178" s="3"/>
      <c r="O178" s="3"/>
    </row>
    <row r="179" spans="7:15" s="2" customFormat="1" ht="12.75" hidden="1" customHeight="1" x14ac:dyDescent="0.2">
      <c r="G179" s="3"/>
      <c r="H179" s="3"/>
      <c r="I179" s="3"/>
      <c r="J179" s="3"/>
      <c r="K179" s="3"/>
      <c r="L179" s="3"/>
      <c r="M179" s="3"/>
      <c r="N179" s="3"/>
      <c r="O179" s="3"/>
    </row>
    <row r="180" spans="7:15" s="2" customFormat="1" ht="12.75" hidden="1" customHeight="1" x14ac:dyDescent="0.2">
      <c r="G180" s="3"/>
      <c r="H180" s="3"/>
      <c r="I180" s="3"/>
      <c r="J180" s="3"/>
      <c r="K180" s="3"/>
      <c r="L180" s="3"/>
      <c r="M180" s="3"/>
      <c r="N180" s="3"/>
      <c r="O180" s="3"/>
    </row>
    <row r="181" spans="7:15" s="2" customFormat="1" ht="12.75" hidden="1" customHeight="1" x14ac:dyDescent="0.2">
      <c r="G181" s="3"/>
      <c r="H181" s="3"/>
      <c r="I181" s="3"/>
      <c r="J181" s="3"/>
      <c r="K181" s="3"/>
      <c r="L181" s="3"/>
      <c r="M181" s="3"/>
      <c r="N181" s="3"/>
      <c r="O181" s="3"/>
    </row>
    <row r="182" spans="7:15" s="2" customFormat="1" ht="12.75" hidden="1" customHeight="1" x14ac:dyDescent="0.2">
      <c r="G182" s="3"/>
      <c r="H182" s="3"/>
      <c r="I182" s="3"/>
      <c r="J182" s="3"/>
      <c r="K182" s="3"/>
      <c r="L182" s="3"/>
      <c r="M182" s="3"/>
      <c r="N182" s="3"/>
      <c r="O182" s="3"/>
    </row>
    <row r="183" spans="7:15" s="2" customFormat="1" ht="12.75" hidden="1" customHeight="1" x14ac:dyDescent="0.2">
      <c r="G183" s="3"/>
      <c r="H183" s="3"/>
      <c r="I183" s="3"/>
      <c r="J183" s="3"/>
      <c r="K183" s="3"/>
      <c r="L183" s="3"/>
      <c r="M183" s="3"/>
      <c r="N183" s="3"/>
      <c r="O183" s="3"/>
    </row>
    <row r="184" spans="7:15" s="2" customFormat="1" ht="12.75" hidden="1" customHeight="1" x14ac:dyDescent="0.2">
      <c r="G184" s="3"/>
      <c r="H184" s="3"/>
      <c r="I184" s="3"/>
      <c r="J184" s="3"/>
      <c r="K184" s="3"/>
      <c r="L184" s="3"/>
      <c r="M184" s="3"/>
      <c r="N184" s="3"/>
      <c r="O184" s="3"/>
    </row>
    <row r="185" spans="7:15" s="2" customFormat="1" ht="12.75" hidden="1" customHeight="1" x14ac:dyDescent="0.2">
      <c r="G185" s="3"/>
      <c r="H185" s="3"/>
      <c r="I185" s="3"/>
      <c r="J185" s="3"/>
      <c r="K185" s="3"/>
      <c r="L185" s="3"/>
      <c r="M185" s="3"/>
      <c r="N185" s="3"/>
      <c r="O185" s="3"/>
    </row>
    <row r="186" spans="7:15" s="2" customFormat="1" ht="12.75" hidden="1" customHeight="1" x14ac:dyDescent="0.2">
      <c r="G186" s="3"/>
      <c r="H186" s="3"/>
      <c r="I186" s="3"/>
      <c r="J186" s="3"/>
      <c r="K186" s="3"/>
      <c r="L186" s="3"/>
      <c r="M186" s="3"/>
      <c r="N186" s="3"/>
      <c r="O186" s="3"/>
    </row>
    <row r="187" spans="7:15" s="2" customFormat="1" ht="12.75" hidden="1" customHeight="1" x14ac:dyDescent="0.2">
      <c r="G187" s="3"/>
      <c r="H187" s="3"/>
      <c r="I187" s="3"/>
      <c r="J187" s="3"/>
      <c r="K187" s="3"/>
      <c r="L187" s="3"/>
      <c r="M187" s="3"/>
      <c r="N187" s="3"/>
      <c r="O187" s="3"/>
    </row>
    <row r="188" spans="7:15" s="2" customFormat="1" ht="12.75" hidden="1" customHeight="1" x14ac:dyDescent="0.2">
      <c r="G188" s="3"/>
      <c r="H188" s="3"/>
      <c r="I188" s="3"/>
      <c r="J188" s="3"/>
      <c r="K188" s="3"/>
      <c r="L188" s="3"/>
      <c r="M188" s="3"/>
      <c r="N188" s="3"/>
      <c r="O188" s="3"/>
    </row>
    <row r="189" spans="7:15" s="2" customFormat="1" ht="12.75" hidden="1" customHeight="1" x14ac:dyDescent="0.2">
      <c r="G189" s="3"/>
      <c r="H189" s="3"/>
      <c r="I189" s="3"/>
      <c r="J189" s="3"/>
      <c r="K189" s="3"/>
      <c r="L189" s="3"/>
      <c r="M189" s="3"/>
      <c r="N189" s="3"/>
      <c r="O189" s="3"/>
    </row>
    <row r="190" spans="7:15" s="2" customFormat="1" ht="12.75" hidden="1" customHeight="1" x14ac:dyDescent="0.2">
      <c r="G190" s="3"/>
      <c r="H190" s="3"/>
      <c r="I190" s="3"/>
      <c r="J190" s="3"/>
      <c r="K190" s="3"/>
      <c r="L190" s="3"/>
      <c r="M190" s="3"/>
      <c r="N190" s="3"/>
      <c r="O190" s="3"/>
    </row>
    <row r="191" spans="7:15" s="2" customFormat="1" ht="12.75" hidden="1" customHeight="1" x14ac:dyDescent="0.2">
      <c r="G191" s="3"/>
      <c r="H191" s="3"/>
      <c r="I191" s="3"/>
      <c r="J191" s="3"/>
      <c r="K191" s="3"/>
      <c r="L191" s="3"/>
      <c r="M191" s="3"/>
      <c r="N191" s="3"/>
      <c r="O191" s="3"/>
    </row>
    <row r="192" spans="7:15" s="2" customFormat="1" ht="12.75" hidden="1" customHeight="1" x14ac:dyDescent="0.2">
      <c r="G192" s="3"/>
      <c r="H192" s="3"/>
      <c r="I192" s="3"/>
      <c r="J192" s="3"/>
      <c r="K192" s="3"/>
      <c r="L192" s="3"/>
      <c r="M192" s="3"/>
      <c r="N192" s="3"/>
      <c r="O192" s="3"/>
    </row>
    <row r="193" spans="7:15" s="2" customFormat="1" ht="12.75" hidden="1" customHeight="1" x14ac:dyDescent="0.2">
      <c r="G193" s="3"/>
      <c r="H193" s="3"/>
      <c r="I193" s="3"/>
      <c r="J193" s="3"/>
      <c r="K193" s="3"/>
      <c r="L193" s="3"/>
      <c r="M193" s="3"/>
      <c r="N193" s="3"/>
      <c r="O193" s="3"/>
    </row>
    <row r="194" spans="7:15" s="2" customFormat="1" ht="12.75" hidden="1" customHeight="1" x14ac:dyDescent="0.2">
      <c r="G194" s="3"/>
      <c r="H194" s="3"/>
      <c r="I194" s="3"/>
      <c r="J194" s="3"/>
      <c r="K194" s="3"/>
      <c r="L194" s="3"/>
      <c r="M194" s="3"/>
      <c r="N194" s="3"/>
      <c r="O194" s="3"/>
    </row>
    <row r="195" spans="7:15" s="2" customFormat="1" ht="12.75" hidden="1" customHeight="1" x14ac:dyDescent="0.2">
      <c r="G195" s="3"/>
      <c r="H195" s="3"/>
      <c r="I195" s="3"/>
      <c r="J195" s="3"/>
      <c r="K195" s="3"/>
      <c r="L195" s="3"/>
      <c r="M195" s="3"/>
      <c r="N195" s="3"/>
      <c r="O195" s="3"/>
    </row>
    <row r="196" spans="7:15" s="2" customFormat="1" ht="12.75" hidden="1" customHeight="1" x14ac:dyDescent="0.2">
      <c r="G196" s="3"/>
      <c r="H196" s="3"/>
      <c r="I196" s="3"/>
      <c r="J196" s="3"/>
      <c r="K196" s="3"/>
      <c r="L196" s="3"/>
      <c r="M196" s="3"/>
      <c r="N196" s="3"/>
      <c r="O196" s="3"/>
    </row>
    <row r="197" spans="7:15" s="2" customFormat="1" ht="12.75" hidden="1" customHeight="1" x14ac:dyDescent="0.2">
      <c r="G197" s="3"/>
      <c r="H197" s="3"/>
      <c r="I197" s="3"/>
      <c r="J197" s="3"/>
      <c r="K197" s="3"/>
      <c r="L197" s="3"/>
      <c r="M197" s="3"/>
      <c r="N197" s="3"/>
      <c r="O197" s="3"/>
    </row>
    <row r="198" spans="7:15" s="2" customFormat="1" ht="12.75" hidden="1" customHeight="1" x14ac:dyDescent="0.2">
      <c r="G198" s="3"/>
      <c r="H198" s="3"/>
      <c r="I198" s="3"/>
      <c r="J198" s="3"/>
      <c r="K198" s="3"/>
      <c r="L198" s="3"/>
      <c r="M198" s="3"/>
      <c r="N198" s="3"/>
      <c r="O198" s="3"/>
    </row>
    <row r="199" spans="7:15" s="2" customFormat="1" ht="12.75" hidden="1" customHeight="1" x14ac:dyDescent="0.2">
      <c r="G199" s="3"/>
      <c r="H199" s="3"/>
      <c r="I199" s="3"/>
      <c r="J199" s="3"/>
      <c r="K199" s="3"/>
      <c r="L199" s="3"/>
      <c r="M199" s="3"/>
      <c r="N199" s="3"/>
      <c r="O199" s="3"/>
    </row>
    <row r="200" spans="7:15" s="2" customFormat="1" ht="12.75" hidden="1" customHeight="1" x14ac:dyDescent="0.2">
      <c r="G200" s="3"/>
      <c r="H200" s="3"/>
      <c r="I200" s="3"/>
      <c r="J200" s="3"/>
      <c r="K200" s="3"/>
      <c r="L200" s="3"/>
      <c r="M200" s="3"/>
      <c r="N200" s="3"/>
      <c r="O200" s="3"/>
    </row>
    <row r="201" spans="7:15" s="2" customFormat="1" ht="12.75" hidden="1" customHeight="1" x14ac:dyDescent="0.2">
      <c r="G201" s="3"/>
      <c r="H201" s="3"/>
      <c r="I201" s="3"/>
      <c r="J201" s="3"/>
      <c r="K201" s="3"/>
      <c r="L201" s="3"/>
      <c r="M201" s="3"/>
      <c r="N201" s="3"/>
      <c r="O201" s="3"/>
    </row>
    <row r="202" spans="7:15" s="2" customFormat="1" ht="12.75" hidden="1" customHeight="1" x14ac:dyDescent="0.2">
      <c r="G202" s="3"/>
      <c r="H202" s="3"/>
      <c r="I202" s="3"/>
      <c r="J202" s="3"/>
      <c r="K202" s="3"/>
      <c r="L202" s="3"/>
      <c r="M202" s="3"/>
      <c r="N202" s="3"/>
      <c r="O202" s="3"/>
    </row>
    <row r="203" spans="7:15" s="2" customFormat="1" ht="12.75" hidden="1" customHeight="1" x14ac:dyDescent="0.2">
      <c r="G203" s="3"/>
      <c r="H203" s="3"/>
      <c r="I203" s="3"/>
      <c r="J203" s="3"/>
      <c r="K203" s="3"/>
      <c r="L203" s="3"/>
      <c r="M203" s="3"/>
      <c r="N203" s="3"/>
      <c r="O203" s="3"/>
    </row>
    <row r="204" spans="7:15" s="2" customFormat="1" ht="12.75" hidden="1" customHeight="1" x14ac:dyDescent="0.2">
      <c r="G204" s="3"/>
      <c r="H204" s="3"/>
      <c r="I204" s="3"/>
      <c r="J204" s="3"/>
      <c r="K204" s="3"/>
      <c r="L204" s="3"/>
      <c r="M204" s="3"/>
      <c r="N204" s="3"/>
      <c r="O204" s="3"/>
    </row>
    <row r="205" spans="7:15" x14ac:dyDescent="0.2"/>
    <row r="206" spans="7:15" x14ac:dyDescent="0.2"/>
  </sheetData>
  <sheetProtection algorithmName="SHA-512" hashValue="jaFfIymkvEhPuIJsIW68TfeEWwbuUDwMzhgaAEL6VWKJA4ksvT+usRvvxp83fBzqHsMFXfqVlTAaTdnYmrlfwA==" saltValue="xMzCja15fxEbnWKtTWB5ug==" spinCount="100000" sheet="1"/>
  <mergeCells count="108">
    <mergeCell ref="A11:A12"/>
    <mergeCell ref="B11:F11"/>
    <mergeCell ref="B12:F12"/>
    <mergeCell ref="A14:F14"/>
    <mergeCell ref="B17:F17"/>
    <mergeCell ref="A1:F1"/>
    <mergeCell ref="I1:K21"/>
    <mergeCell ref="A2:F2"/>
    <mergeCell ref="A3:F3"/>
    <mergeCell ref="A4:F4"/>
    <mergeCell ref="A5:F5"/>
    <mergeCell ref="A6:E6"/>
    <mergeCell ref="A7:F7"/>
    <mergeCell ref="B8:C8"/>
    <mergeCell ref="A9:F9"/>
    <mergeCell ref="E25:F25"/>
    <mergeCell ref="J25:K25"/>
    <mergeCell ref="E26:F26"/>
    <mergeCell ref="J26:K26"/>
    <mergeCell ref="J30:K30"/>
    <mergeCell ref="E31:F31"/>
    <mergeCell ref="J22:K22"/>
    <mergeCell ref="E23:F23"/>
    <mergeCell ref="E24:F24"/>
    <mergeCell ref="J24:K24"/>
    <mergeCell ref="J38:K38"/>
    <mergeCell ref="E39:F39"/>
    <mergeCell ref="E40:F40"/>
    <mergeCell ref="J40:K40"/>
    <mergeCell ref="E41:F41"/>
    <mergeCell ref="J41:K41"/>
    <mergeCell ref="E32:F32"/>
    <mergeCell ref="J32:K32"/>
    <mergeCell ref="E33:F33"/>
    <mergeCell ref="J33:K33"/>
    <mergeCell ref="E34:F34"/>
    <mergeCell ref="J34:K34"/>
    <mergeCell ref="E49:F49"/>
    <mergeCell ref="J49:K49"/>
    <mergeCell ref="E50:F50"/>
    <mergeCell ref="J50:K50"/>
    <mergeCell ref="J54:K54"/>
    <mergeCell ref="E55:F55"/>
    <mergeCell ref="E42:F42"/>
    <mergeCell ref="J42:K42"/>
    <mergeCell ref="J46:K46"/>
    <mergeCell ref="E47:F47"/>
    <mergeCell ref="E48:F48"/>
    <mergeCell ref="J48:K48"/>
    <mergeCell ref="J62:K62"/>
    <mergeCell ref="E63:F63"/>
    <mergeCell ref="E64:F64"/>
    <mergeCell ref="J64:K64"/>
    <mergeCell ref="E65:F65"/>
    <mergeCell ref="J65:K65"/>
    <mergeCell ref="E56:F56"/>
    <mergeCell ref="J56:K56"/>
    <mergeCell ref="E57:F57"/>
    <mergeCell ref="J57:K57"/>
    <mergeCell ref="E58:F58"/>
    <mergeCell ref="J58:K58"/>
    <mergeCell ref="E73:F73"/>
    <mergeCell ref="J73:K73"/>
    <mergeCell ref="E74:F74"/>
    <mergeCell ref="J74:K74"/>
    <mergeCell ref="J78:K78"/>
    <mergeCell ref="E79:F79"/>
    <mergeCell ref="E66:F66"/>
    <mergeCell ref="J66:K66"/>
    <mergeCell ref="J70:K70"/>
    <mergeCell ref="E71:F71"/>
    <mergeCell ref="E72:F72"/>
    <mergeCell ref="J72:K72"/>
    <mergeCell ref="J86:K86"/>
    <mergeCell ref="E87:F87"/>
    <mergeCell ref="E88:F88"/>
    <mergeCell ref="J88:K88"/>
    <mergeCell ref="E89:F89"/>
    <mergeCell ref="J89:K89"/>
    <mergeCell ref="E80:F80"/>
    <mergeCell ref="J80:K80"/>
    <mergeCell ref="E81:F81"/>
    <mergeCell ref="J81:K81"/>
    <mergeCell ref="E82:F82"/>
    <mergeCell ref="J82:K82"/>
    <mergeCell ref="E97:F97"/>
    <mergeCell ref="J97:K97"/>
    <mergeCell ref="E98:F98"/>
    <mergeCell ref="J98:K98"/>
    <mergeCell ref="A102:F102"/>
    <mergeCell ref="I102:K102"/>
    <mergeCell ref="E90:F90"/>
    <mergeCell ref="J90:K90"/>
    <mergeCell ref="J94:K94"/>
    <mergeCell ref="E95:F95"/>
    <mergeCell ref="E96:F96"/>
    <mergeCell ref="J96:K96"/>
    <mergeCell ref="I124:J124"/>
    <mergeCell ref="E110:F110"/>
    <mergeCell ref="A112:B112"/>
    <mergeCell ref="A113:B113"/>
    <mergeCell ref="A114:B114"/>
    <mergeCell ref="I125:J125"/>
    <mergeCell ref="A116:B116"/>
    <mergeCell ref="A117:B117"/>
    <mergeCell ref="A121:D121"/>
    <mergeCell ref="A122:D122"/>
    <mergeCell ref="I122:J122"/>
  </mergeCells>
  <conditionalFormatting sqref="C4:F4 C29:H29 G22:H28 A37:H37 B101:IV101 A45:H45 A53:H53 A61:H61 A69:H69 A77:H77 A85:H85 A93:H93 B3:F3 E13:H13 B12 A11:B11 A13:A14 G102:H102 G30:H31 G38:H39 G46:H47 G54:H55 G62:H63 G70:H71 G78:H79 G86:H87 G94:H95 L21:IV31 L102:IV102 L104:IV104 E21:H21 B1:F1 E103:E105 K109:IV109 M14:IV19 L15:L20 G109:I109 F103:IV103 B103 G104:H104 G105:IV108 G110:IV110 L37:IV39 L45:IV47 L53:IV55 L61:IV63 L69:IV71 L77:IV79 L85:IV87 L93:IV95 A1:A3 A21:A23 A25:A29 B23 B27:B29 C110:E110 A126:XFD65526 E8 A10:D10 G16:H20 C104:D104 A101:A110 A5:A9 G1:H12 L1:IV13">
    <cfRule type="expression" dxfId="308" priority="346" stopIfTrue="1">
      <formula>"iserr(a1:e79)"</formula>
    </cfRule>
  </conditionalFormatting>
  <conditionalFormatting sqref="B12">
    <cfRule type="cellIs" dxfId="307" priority="344" stopIfTrue="1" operator="equal">
      <formula>"Select your country"</formula>
    </cfRule>
  </conditionalFormatting>
  <conditionalFormatting sqref="C69:D69 C77:D77 C85:D85 C93:D93 J105:K107">
    <cfRule type="expression" dxfId="306" priority="345" stopIfTrue="1">
      <formula>ISERR(C69)</formula>
    </cfRule>
  </conditionalFormatting>
  <conditionalFormatting sqref="C16 G15:H15">
    <cfRule type="expression" dxfId="305" priority="343" stopIfTrue="1">
      <formula>"iserr(a1:e79)"</formula>
    </cfRule>
  </conditionalFormatting>
  <conditionalFormatting sqref="C23">
    <cfRule type="expression" dxfId="304" priority="342" stopIfTrue="1">
      <formula>"iserr(a1:e79)"</formula>
    </cfRule>
  </conditionalFormatting>
  <conditionalFormatting sqref="B27">
    <cfRule type="expression" dxfId="303" priority="341" stopIfTrue="1">
      <formula>ISERR(B27)</formula>
    </cfRule>
  </conditionalFormatting>
  <conditionalFormatting sqref="B28">
    <cfRule type="expression" dxfId="302" priority="340" stopIfTrue="1">
      <formula>ISERR(B28)</formula>
    </cfRule>
  </conditionalFormatting>
  <conditionalFormatting sqref="F27:F28">
    <cfRule type="expression" dxfId="301" priority="339" stopIfTrue="1">
      <formula>"iserr(a1:e79)"</formula>
    </cfRule>
  </conditionalFormatting>
  <conditionalFormatting sqref="I28">
    <cfRule type="expression" dxfId="300" priority="322" stopIfTrue="1">
      <formula>ISERR(I28)</formula>
    </cfRule>
  </conditionalFormatting>
  <conditionalFormatting sqref="I30:I31">
    <cfRule type="expression" dxfId="299" priority="319" stopIfTrue="1">
      <formula>"iserr(a1:e79)"</formula>
    </cfRule>
  </conditionalFormatting>
  <conditionalFormatting sqref="A54">
    <cfRule type="expression" dxfId="298" priority="336" stopIfTrue="1">
      <formula>"iserr(a1:e79)"</formula>
    </cfRule>
  </conditionalFormatting>
  <conditionalFormatting sqref="A38">
    <cfRule type="expression" dxfId="297" priority="338" stopIfTrue="1">
      <formula>"iserr(a1:e79)"</formula>
    </cfRule>
  </conditionalFormatting>
  <conditionalFormatting sqref="A46">
    <cfRule type="expression" dxfId="296" priority="337" stopIfTrue="1">
      <formula>"iserr(a1:e79)"</formula>
    </cfRule>
  </conditionalFormatting>
  <conditionalFormatting sqref="A78">
    <cfRule type="expression" dxfId="295" priority="334" stopIfTrue="1">
      <formula>"iserr(a1:e79)"</formula>
    </cfRule>
  </conditionalFormatting>
  <conditionalFormatting sqref="A70">
    <cfRule type="expression" dxfId="294" priority="335" stopIfTrue="1">
      <formula>"iserr(a1:e79)"</formula>
    </cfRule>
  </conditionalFormatting>
  <conditionalFormatting sqref="A86">
    <cfRule type="expression" dxfId="293" priority="333" stopIfTrue="1">
      <formula>"iserr(a1:e79)"</formula>
    </cfRule>
  </conditionalFormatting>
  <conditionalFormatting sqref="A94">
    <cfRule type="expression" dxfId="292" priority="332" stopIfTrue="1">
      <formula>"iserr(a1:e79)"</formula>
    </cfRule>
  </conditionalFormatting>
  <conditionalFormatting sqref="C28:D28">
    <cfRule type="expression" dxfId="291" priority="331" stopIfTrue="1">
      <formula>"iserr(a1:e79)"</formula>
    </cfRule>
  </conditionalFormatting>
  <conditionalFormatting sqref="C28:D28">
    <cfRule type="expression" dxfId="290" priority="330" stopIfTrue="1">
      <formula>ISERR(C28)</formula>
    </cfRule>
  </conditionalFormatting>
  <conditionalFormatting sqref="J62:J63">
    <cfRule type="expression" dxfId="289" priority="308" stopIfTrue="1">
      <formula>"iserr(a1:e79)"</formula>
    </cfRule>
  </conditionalFormatting>
  <conditionalFormatting sqref="I78:I79">
    <cfRule type="expression" dxfId="288" priority="305" stopIfTrue="1">
      <formula>"iserr(a1:e79)"</formula>
    </cfRule>
  </conditionalFormatting>
  <conditionalFormatting sqref="I102">
    <cfRule type="expression" dxfId="287" priority="315" stopIfTrue="1">
      <formula>"iserr(a1:e79)"</formula>
    </cfRule>
  </conditionalFormatting>
  <conditionalFormatting sqref="I46:I47">
    <cfRule type="expression" dxfId="286" priority="313" stopIfTrue="1">
      <formula>"iserr(a1:e79)"</formula>
    </cfRule>
  </conditionalFormatting>
  <conditionalFormatting sqref="J22:J23">
    <cfRule type="expression" dxfId="285" priority="321" stopIfTrue="1">
      <formula>"iserr(a1:e79)"</formula>
    </cfRule>
  </conditionalFormatting>
  <conditionalFormatting sqref="I27:I28">
    <cfRule type="expression" dxfId="284" priority="324" stopIfTrue="1">
      <formula>"iserr(a1:e79)"</formula>
    </cfRule>
  </conditionalFormatting>
  <conditionalFormatting sqref="I27">
    <cfRule type="expression" dxfId="283" priority="323" stopIfTrue="1">
      <formula>ISERR(I27)</formula>
    </cfRule>
  </conditionalFormatting>
  <conditionalFormatting sqref="E23">
    <cfRule type="expression" dxfId="282" priority="329" stopIfTrue="1">
      <formula>"iserr(a1:e79)"</formula>
    </cfRule>
  </conditionalFormatting>
  <conditionalFormatting sqref="I29:K29 I45:K45 I53:K53 I37:K37 I61:K61 I69:K69 I77:K77 I85:K85 I93:K93">
    <cfRule type="expression" dxfId="281" priority="328" stopIfTrue="1">
      <formula>"iserr(a1:e79)"</formula>
    </cfRule>
  </conditionalFormatting>
  <conditionalFormatting sqref="I22:I26">
    <cfRule type="expression" dxfId="280" priority="326" stopIfTrue="1">
      <formula>"iserr(a1:e79)"</formula>
    </cfRule>
  </conditionalFormatting>
  <conditionalFormatting sqref="K27:K28">
    <cfRule type="expression" dxfId="279" priority="325" stopIfTrue="1">
      <formula>"iserr(a1:e79)"</formula>
    </cfRule>
  </conditionalFormatting>
  <conditionalFormatting sqref="I69 I77 I85 I93">
    <cfRule type="expression" dxfId="278" priority="327" stopIfTrue="1">
      <formula>ISERR(I69)</formula>
    </cfRule>
  </conditionalFormatting>
  <conditionalFormatting sqref="J70:J71">
    <cfRule type="expression" dxfId="277" priority="306" stopIfTrue="1">
      <formula>"iserr(a1:e79)"</formula>
    </cfRule>
  </conditionalFormatting>
  <conditionalFormatting sqref="J30:J31">
    <cfRule type="expression" dxfId="276" priority="318" stopIfTrue="1">
      <formula>"iserr(a1:e79)"</formula>
    </cfRule>
  </conditionalFormatting>
  <conditionalFormatting sqref="J24:J26">
    <cfRule type="expression" dxfId="275" priority="320" stopIfTrue="1">
      <formula>"iserr(a1:e79)"</formula>
    </cfRule>
  </conditionalFormatting>
  <conditionalFormatting sqref="I70:I71">
    <cfRule type="expression" dxfId="274" priority="307" stopIfTrue="1">
      <formula>"iserr(a1:e79)"</formula>
    </cfRule>
  </conditionalFormatting>
  <conditionalFormatting sqref="I38:I39">
    <cfRule type="expression" dxfId="273" priority="317" stopIfTrue="1">
      <formula>"iserr(a1:e79)"</formula>
    </cfRule>
  </conditionalFormatting>
  <conditionalFormatting sqref="J38:J39">
    <cfRule type="expression" dxfId="272" priority="316" stopIfTrue="1">
      <formula>"iserr(a1:e79)"</formula>
    </cfRule>
  </conditionalFormatting>
  <conditionalFormatting sqref="J104:K104">
    <cfRule type="expression" dxfId="271" priority="314" stopIfTrue="1">
      <formula>"iserr(a1:e79)"</formula>
    </cfRule>
  </conditionalFormatting>
  <conditionalFormatting sqref="J46:J47">
    <cfRule type="expression" dxfId="270" priority="312" stopIfTrue="1">
      <formula>"iserr(a1:e79)"</formula>
    </cfRule>
  </conditionalFormatting>
  <conditionalFormatting sqref="I54:I55">
    <cfRule type="expression" dxfId="269" priority="311" stopIfTrue="1">
      <formula>"iserr(a1:e79)"</formula>
    </cfRule>
  </conditionalFormatting>
  <conditionalFormatting sqref="J54:J55">
    <cfRule type="expression" dxfId="268" priority="310" stopIfTrue="1">
      <formula>"iserr(a1:e79)"</formula>
    </cfRule>
  </conditionalFormatting>
  <conditionalFormatting sqref="I62:I63">
    <cfRule type="expression" dxfId="267" priority="309" stopIfTrue="1">
      <formula>"iserr(a1:e79)"</formula>
    </cfRule>
  </conditionalFormatting>
  <conditionalFormatting sqref="J78:J79">
    <cfRule type="expression" dxfId="266" priority="304" stopIfTrue="1">
      <formula>"iserr(a1:e79)"</formula>
    </cfRule>
  </conditionalFormatting>
  <conditionalFormatting sqref="I86:I87">
    <cfRule type="expression" dxfId="265" priority="303" stopIfTrue="1">
      <formula>"iserr(a1:e79)"</formula>
    </cfRule>
  </conditionalFormatting>
  <conditionalFormatting sqref="J86:J87">
    <cfRule type="expression" dxfId="264" priority="302" stopIfTrue="1">
      <formula>"iserr(a1:e79)"</formula>
    </cfRule>
  </conditionalFormatting>
  <conditionalFormatting sqref="I94:I95">
    <cfRule type="expression" dxfId="263" priority="301" stopIfTrue="1">
      <formula>"iserr(a1:e79)"</formula>
    </cfRule>
  </conditionalFormatting>
  <conditionalFormatting sqref="J94:J95">
    <cfRule type="expression" dxfId="262" priority="300" stopIfTrue="1">
      <formula>"iserr(a1:e79)"</formula>
    </cfRule>
  </conditionalFormatting>
  <conditionalFormatting sqref="B104">
    <cfRule type="expression" dxfId="261" priority="299" stopIfTrue="1">
      <formula>"iserr(a1:e79)"</formula>
    </cfRule>
  </conditionalFormatting>
  <conditionalFormatting sqref="B105:D105">
    <cfRule type="expression" dxfId="260" priority="298" stopIfTrue="1">
      <formula>"iserr(a1:e79)"</formula>
    </cfRule>
  </conditionalFormatting>
  <conditionalFormatting sqref="B105:D105">
    <cfRule type="expression" dxfId="259" priority="297" stopIfTrue="1">
      <formula>ISERR(B105)</formula>
    </cfRule>
  </conditionalFormatting>
  <conditionalFormatting sqref="B8">
    <cfRule type="expression" dxfId="258" priority="296" stopIfTrue="1">
      <formula>"iserr(a1:e79)"</formula>
    </cfRule>
  </conditionalFormatting>
  <conditionalFormatting sqref="K67:K68">
    <cfRule type="expression" dxfId="257" priority="231" stopIfTrue="1">
      <formula>"iserr(a1:e79)"</formula>
    </cfRule>
  </conditionalFormatting>
  <conditionalFormatting sqref="A24">
    <cfRule type="expression" dxfId="256" priority="272" stopIfTrue="1">
      <formula>"iserr(a1:e79)"</formula>
    </cfRule>
  </conditionalFormatting>
  <conditionalFormatting sqref="A30:A31 B31">
    <cfRule type="expression" dxfId="255" priority="295" stopIfTrue="1">
      <formula>"iserr(a1:e79)"</formula>
    </cfRule>
  </conditionalFormatting>
  <conditionalFormatting sqref="C31">
    <cfRule type="expression" dxfId="254" priority="294" stopIfTrue="1">
      <formula>"iserr(a1:e79)"</formula>
    </cfRule>
  </conditionalFormatting>
  <conditionalFormatting sqref="A39">
    <cfRule type="expression" dxfId="253" priority="293" stopIfTrue="1">
      <formula>"iserr(a1:e79)"</formula>
    </cfRule>
  </conditionalFormatting>
  <conditionalFormatting sqref="A95">
    <cfRule type="expression" dxfId="252" priority="273" stopIfTrue="1">
      <formula>"iserr(a1:e79)"</formula>
    </cfRule>
  </conditionalFormatting>
  <conditionalFormatting sqref="B39">
    <cfRule type="expression" dxfId="251" priority="292" stopIfTrue="1">
      <formula>"iserr(a1:e79)"</formula>
    </cfRule>
  </conditionalFormatting>
  <conditionalFormatting sqref="C39">
    <cfRule type="expression" dxfId="250" priority="291" stopIfTrue="1">
      <formula>"iserr(a1:e79)"</formula>
    </cfRule>
  </conditionalFormatting>
  <conditionalFormatting sqref="I56:I58">
    <cfRule type="expression" dxfId="249" priority="241" stopIfTrue="1">
      <formula>"iserr(a1:e79)"</formula>
    </cfRule>
  </conditionalFormatting>
  <conditionalFormatting sqref="B47">
    <cfRule type="expression" dxfId="248" priority="290" stopIfTrue="1">
      <formula>"iserr(a1:e79)"</formula>
    </cfRule>
  </conditionalFormatting>
  <conditionalFormatting sqref="C47">
    <cfRule type="expression" dxfId="247" priority="289" stopIfTrue="1">
      <formula>"iserr(a1:e79)"</formula>
    </cfRule>
  </conditionalFormatting>
  <conditionalFormatting sqref="J48:J50">
    <cfRule type="expression" dxfId="246" priority="246" stopIfTrue="1">
      <formula>"iserr(a1:e79)"</formula>
    </cfRule>
  </conditionalFormatting>
  <conditionalFormatting sqref="B55">
    <cfRule type="expression" dxfId="245" priority="288" stopIfTrue="1">
      <formula>"iserr(a1:e79)"</formula>
    </cfRule>
  </conditionalFormatting>
  <conditionalFormatting sqref="C55">
    <cfRule type="expression" dxfId="244" priority="287" stopIfTrue="1">
      <formula>"iserr(a1:e79)"</formula>
    </cfRule>
  </conditionalFormatting>
  <conditionalFormatting sqref="B63">
    <cfRule type="expression" dxfId="243" priority="286" stopIfTrue="1">
      <formula>"iserr(a1:e79)"</formula>
    </cfRule>
  </conditionalFormatting>
  <conditionalFormatting sqref="C63">
    <cfRule type="expression" dxfId="242" priority="285" stopIfTrue="1">
      <formula>"iserr(a1:e79)"</formula>
    </cfRule>
  </conditionalFormatting>
  <conditionalFormatting sqref="B71">
    <cfRule type="expression" dxfId="241" priority="284" stopIfTrue="1">
      <formula>"iserr(a1:e79)"</formula>
    </cfRule>
  </conditionalFormatting>
  <conditionalFormatting sqref="C71">
    <cfRule type="expression" dxfId="240" priority="283" stopIfTrue="1">
      <formula>"iserr(a1:e79)"</formula>
    </cfRule>
  </conditionalFormatting>
  <conditionalFormatting sqref="B79">
    <cfRule type="expression" dxfId="239" priority="282" stopIfTrue="1">
      <formula>"iserr(a1:e79)"</formula>
    </cfRule>
  </conditionalFormatting>
  <conditionalFormatting sqref="C79">
    <cfRule type="expression" dxfId="238" priority="281" stopIfTrue="1">
      <formula>"iserr(a1:e79)"</formula>
    </cfRule>
  </conditionalFormatting>
  <conditionalFormatting sqref="K35:K36">
    <cfRule type="expression" dxfId="237" priority="266" stopIfTrue="1">
      <formula>"iserr(a1:e79)"</formula>
    </cfRule>
  </conditionalFormatting>
  <conditionalFormatting sqref="B87">
    <cfRule type="expression" dxfId="236" priority="280" stopIfTrue="1">
      <formula>"iserr(a1:e79)"</formula>
    </cfRule>
  </conditionalFormatting>
  <conditionalFormatting sqref="C87">
    <cfRule type="expression" dxfId="235" priority="279" stopIfTrue="1">
      <formula>"iserr(a1:e79)"</formula>
    </cfRule>
  </conditionalFormatting>
  <conditionalFormatting sqref="B95">
    <cfRule type="expression" dxfId="234" priority="278" stopIfTrue="1">
      <formula>"iserr(a1:e79)"</formula>
    </cfRule>
  </conditionalFormatting>
  <conditionalFormatting sqref="C95">
    <cfRule type="expression" dxfId="233" priority="277" stopIfTrue="1">
      <formula>"iserr(a1:e79)"</formula>
    </cfRule>
  </conditionalFormatting>
  <conditionalFormatting sqref="A47">
    <cfRule type="expression" dxfId="232" priority="276" stopIfTrue="1">
      <formula>"iserr(a1:e79)"</formula>
    </cfRule>
  </conditionalFormatting>
  <conditionalFormatting sqref="A55">
    <cfRule type="expression" dxfId="231" priority="275" stopIfTrue="1">
      <formula>"iserr(a1:e79)"</formula>
    </cfRule>
  </conditionalFormatting>
  <conditionalFormatting sqref="A63">
    <cfRule type="expression" dxfId="230" priority="274" stopIfTrue="1">
      <formula>"iserr(a1:e79)"</formula>
    </cfRule>
  </conditionalFormatting>
  <conditionalFormatting sqref="B24:D26">
    <cfRule type="expression" dxfId="229" priority="271" stopIfTrue="1">
      <formula>"iserr(a1:e79)"</formula>
    </cfRule>
  </conditionalFormatting>
  <conditionalFormatting sqref="C27">
    <cfRule type="expression" dxfId="228" priority="270" stopIfTrue="1">
      <formula>"iserr(a1:e79)"</formula>
    </cfRule>
  </conditionalFormatting>
  <conditionalFormatting sqref="C27">
    <cfRule type="expression" dxfId="227" priority="269" stopIfTrue="1">
      <formula>ISERR(C27)</formula>
    </cfRule>
  </conditionalFormatting>
  <conditionalFormatting sqref="G32:H36 L32:IV36 A33:A36">
    <cfRule type="expression" dxfId="226" priority="268" stopIfTrue="1">
      <formula>"iserr(a1:e79)"</formula>
    </cfRule>
  </conditionalFormatting>
  <conditionalFormatting sqref="J88:J90">
    <cfRule type="expression" dxfId="225" priority="197" stopIfTrue="1">
      <formula>"iserr(a1:e79)"</formula>
    </cfRule>
  </conditionalFormatting>
  <conditionalFormatting sqref="I36">
    <cfRule type="expression" dxfId="224" priority="263" stopIfTrue="1">
      <formula>ISERR(I36)</formula>
    </cfRule>
  </conditionalFormatting>
  <conditionalFormatting sqref="I35:I36">
    <cfRule type="expression" dxfId="223" priority="265" stopIfTrue="1">
      <formula>"iserr(a1:e79)"</formula>
    </cfRule>
  </conditionalFormatting>
  <conditionalFormatting sqref="I35">
    <cfRule type="expression" dxfId="222" priority="264" stopIfTrue="1">
      <formula>ISERR(I35)</formula>
    </cfRule>
  </conditionalFormatting>
  <conditionalFormatting sqref="I32:I34">
    <cfRule type="expression" dxfId="221" priority="267" stopIfTrue="1">
      <formula>"iserr(a1:e79)"</formula>
    </cfRule>
  </conditionalFormatting>
  <conditionalFormatting sqref="J32:J34">
    <cfRule type="expression" dxfId="220" priority="262" stopIfTrue="1">
      <formula>"iserr(a1:e79)"</formula>
    </cfRule>
  </conditionalFormatting>
  <conditionalFormatting sqref="A32">
    <cfRule type="expression" dxfId="219" priority="261" stopIfTrue="1">
      <formula>"iserr(a1:e79)"</formula>
    </cfRule>
  </conditionalFormatting>
  <conditionalFormatting sqref="G40:H44 L40:IV44 A41:A44">
    <cfRule type="expression" dxfId="218" priority="260" stopIfTrue="1">
      <formula>"iserr(a1:e79)"</formula>
    </cfRule>
  </conditionalFormatting>
  <conditionalFormatting sqref="A88">
    <cfRule type="expression" dxfId="217" priority="196" stopIfTrue="1">
      <formula>"iserr(a1:e79)"</formula>
    </cfRule>
  </conditionalFormatting>
  <conditionalFormatting sqref="I44">
    <cfRule type="expression" dxfId="216" priority="255" stopIfTrue="1">
      <formula>ISERR(I44)</formula>
    </cfRule>
  </conditionalFormatting>
  <conditionalFormatting sqref="I43:I44">
    <cfRule type="expression" dxfId="215" priority="257" stopIfTrue="1">
      <formula>"iserr(a1:e79)"</formula>
    </cfRule>
  </conditionalFormatting>
  <conditionalFormatting sqref="I43">
    <cfRule type="expression" dxfId="214" priority="256" stopIfTrue="1">
      <formula>ISERR(I43)</formula>
    </cfRule>
  </conditionalFormatting>
  <conditionalFormatting sqref="I40:I42">
    <cfRule type="expression" dxfId="213" priority="259" stopIfTrue="1">
      <formula>"iserr(a1:e79)"</formula>
    </cfRule>
  </conditionalFormatting>
  <conditionalFormatting sqref="K43:K44">
    <cfRule type="expression" dxfId="212" priority="258" stopIfTrue="1">
      <formula>"iserr(a1:e79)"</formula>
    </cfRule>
  </conditionalFormatting>
  <conditionalFormatting sqref="J40:J42">
    <cfRule type="expression" dxfId="211" priority="254" stopIfTrue="1">
      <formula>"iserr(a1:e79)"</formula>
    </cfRule>
  </conditionalFormatting>
  <conditionalFormatting sqref="A40">
    <cfRule type="expression" dxfId="210" priority="253" stopIfTrue="1">
      <formula>"iserr(a1:e79)"</formula>
    </cfRule>
  </conditionalFormatting>
  <conditionalFormatting sqref="G48:H52 L48:IV52 A49:A52">
    <cfRule type="expression" dxfId="209" priority="252" stopIfTrue="1">
      <formula>"iserr(a1:e79)"</formula>
    </cfRule>
  </conditionalFormatting>
  <conditionalFormatting sqref="I52">
    <cfRule type="expression" dxfId="208" priority="247" stopIfTrue="1">
      <formula>ISERR(I52)</formula>
    </cfRule>
  </conditionalFormatting>
  <conditionalFormatting sqref="I51:I52">
    <cfRule type="expression" dxfId="207" priority="249" stopIfTrue="1">
      <formula>"iserr(a1:e79)"</formula>
    </cfRule>
  </conditionalFormatting>
  <conditionalFormatting sqref="I51">
    <cfRule type="expression" dxfId="206" priority="248" stopIfTrue="1">
      <formula>ISERR(I51)</formula>
    </cfRule>
  </conditionalFormatting>
  <conditionalFormatting sqref="I48:I50">
    <cfRule type="expression" dxfId="205" priority="251" stopIfTrue="1">
      <formula>"iserr(a1:e79)"</formula>
    </cfRule>
  </conditionalFormatting>
  <conditionalFormatting sqref="K51:K52">
    <cfRule type="expression" dxfId="204" priority="250" stopIfTrue="1">
      <formula>"iserr(a1:e79)"</formula>
    </cfRule>
  </conditionalFormatting>
  <conditionalFormatting sqref="A48">
    <cfRule type="expression" dxfId="203" priority="245" stopIfTrue="1">
      <formula>"iserr(a1:e79)"</formula>
    </cfRule>
  </conditionalFormatting>
  <conditionalFormatting sqref="G56:H60 L56:IV60 A57:A60">
    <cfRule type="expression" dxfId="202" priority="242" stopIfTrue="1">
      <formula>"iserr(a1:e79)"</formula>
    </cfRule>
  </conditionalFormatting>
  <conditionalFormatting sqref="I60">
    <cfRule type="expression" dxfId="201" priority="237" stopIfTrue="1">
      <formula>ISERR(I60)</formula>
    </cfRule>
  </conditionalFormatting>
  <conditionalFormatting sqref="I59:I60">
    <cfRule type="expression" dxfId="200" priority="239" stopIfTrue="1">
      <formula>"iserr(a1:e79)"</formula>
    </cfRule>
  </conditionalFormatting>
  <conditionalFormatting sqref="I59">
    <cfRule type="expression" dxfId="199" priority="238" stopIfTrue="1">
      <formula>ISERR(I59)</formula>
    </cfRule>
  </conditionalFormatting>
  <conditionalFormatting sqref="K59:K60">
    <cfRule type="expression" dxfId="198" priority="240" stopIfTrue="1">
      <formula>"iserr(a1:e79)"</formula>
    </cfRule>
  </conditionalFormatting>
  <conditionalFormatting sqref="J56:J58">
    <cfRule type="expression" dxfId="197" priority="236" stopIfTrue="1">
      <formula>"iserr(a1:e79)"</formula>
    </cfRule>
  </conditionalFormatting>
  <conditionalFormatting sqref="A56">
    <cfRule type="expression" dxfId="196" priority="235" stopIfTrue="1">
      <formula>"iserr(a1:e79)"</formula>
    </cfRule>
  </conditionalFormatting>
  <conditionalFormatting sqref="G64:H68 L64:IV68 A65:A68">
    <cfRule type="expression" dxfId="195" priority="233" stopIfTrue="1">
      <formula>"iserr(a1:e79)"</formula>
    </cfRule>
  </conditionalFormatting>
  <conditionalFormatting sqref="I96:I98">
    <cfRule type="expression" dxfId="194" priority="192" stopIfTrue="1">
      <formula>"iserr(a1:e79)"</formula>
    </cfRule>
  </conditionalFormatting>
  <conditionalFormatting sqref="I68">
    <cfRule type="expression" dxfId="193" priority="228" stopIfTrue="1">
      <formula>ISERR(I68)</formula>
    </cfRule>
  </conditionalFormatting>
  <conditionalFormatting sqref="I67:I68">
    <cfRule type="expression" dxfId="192" priority="230" stopIfTrue="1">
      <formula>"iserr(a1:e79)"</formula>
    </cfRule>
  </conditionalFormatting>
  <conditionalFormatting sqref="I67">
    <cfRule type="expression" dxfId="191" priority="229" stopIfTrue="1">
      <formula>ISERR(I67)</formula>
    </cfRule>
  </conditionalFormatting>
  <conditionalFormatting sqref="I64:I66">
    <cfRule type="expression" dxfId="190" priority="232" stopIfTrue="1">
      <formula>"iserr(a1:e79)"</formula>
    </cfRule>
  </conditionalFormatting>
  <conditionalFormatting sqref="J64:J66">
    <cfRule type="expression" dxfId="189" priority="227" stopIfTrue="1">
      <formula>"iserr(a1:e79)"</formula>
    </cfRule>
  </conditionalFormatting>
  <conditionalFormatting sqref="A64">
    <cfRule type="expression" dxfId="188" priority="226" stopIfTrue="1">
      <formula>"iserr(a1:e79)"</formula>
    </cfRule>
  </conditionalFormatting>
  <conditionalFormatting sqref="G72:H76 L72:IV76 A73:A76">
    <cfRule type="expression" dxfId="187" priority="223" stopIfTrue="1">
      <formula>"iserr(a1:e79)"</formula>
    </cfRule>
  </conditionalFormatting>
  <conditionalFormatting sqref="I99:I100">
    <cfRule type="expression" dxfId="186" priority="190" stopIfTrue="1">
      <formula>"iserr(a1:e79)"</formula>
    </cfRule>
  </conditionalFormatting>
  <conditionalFormatting sqref="I76">
    <cfRule type="expression" dxfId="185" priority="218" stopIfTrue="1">
      <formula>ISERR(I76)</formula>
    </cfRule>
  </conditionalFormatting>
  <conditionalFormatting sqref="I75:I76">
    <cfRule type="expression" dxfId="184" priority="220" stopIfTrue="1">
      <formula>"iserr(a1:e79)"</formula>
    </cfRule>
  </conditionalFormatting>
  <conditionalFormatting sqref="I75">
    <cfRule type="expression" dxfId="183" priority="219" stopIfTrue="1">
      <formula>ISERR(I75)</formula>
    </cfRule>
  </conditionalFormatting>
  <conditionalFormatting sqref="I72:I74">
    <cfRule type="expression" dxfId="182" priority="222" stopIfTrue="1">
      <formula>"iserr(a1:e79)"</formula>
    </cfRule>
  </conditionalFormatting>
  <conditionalFormatting sqref="K75:K76">
    <cfRule type="expression" dxfId="181" priority="221" stopIfTrue="1">
      <formula>"iserr(a1:e79)"</formula>
    </cfRule>
  </conditionalFormatting>
  <conditionalFormatting sqref="J72:J74">
    <cfRule type="expression" dxfId="180" priority="217" stopIfTrue="1">
      <formula>"iserr(a1:e79)"</formula>
    </cfRule>
  </conditionalFormatting>
  <conditionalFormatting sqref="A72">
    <cfRule type="expression" dxfId="179" priority="216" stopIfTrue="1">
      <formula>"iserr(a1:e79)"</formula>
    </cfRule>
  </conditionalFormatting>
  <conditionalFormatting sqref="G80:H84 L80:IV84 A81:A84">
    <cfRule type="expression" dxfId="178" priority="213" stopIfTrue="1">
      <formula>"iserr(a1:e79)"</formula>
    </cfRule>
  </conditionalFormatting>
  <conditionalFormatting sqref="J96:J98">
    <cfRule type="expression" dxfId="177" priority="187" stopIfTrue="1">
      <formula>"iserr(a1:e79)"</formula>
    </cfRule>
  </conditionalFormatting>
  <conditionalFormatting sqref="I84">
    <cfRule type="expression" dxfId="176" priority="208" stopIfTrue="1">
      <formula>ISERR(I84)</formula>
    </cfRule>
  </conditionalFormatting>
  <conditionalFormatting sqref="I83:I84">
    <cfRule type="expression" dxfId="175" priority="210" stopIfTrue="1">
      <formula>"iserr(a1:e79)"</formula>
    </cfRule>
  </conditionalFormatting>
  <conditionalFormatting sqref="I83">
    <cfRule type="expression" dxfId="174" priority="209" stopIfTrue="1">
      <formula>ISERR(I83)</formula>
    </cfRule>
  </conditionalFormatting>
  <conditionalFormatting sqref="I80:I82">
    <cfRule type="expression" dxfId="173" priority="212" stopIfTrue="1">
      <formula>"iserr(a1:e79)"</formula>
    </cfRule>
  </conditionalFormatting>
  <conditionalFormatting sqref="K83:K84">
    <cfRule type="expression" dxfId="172" priority="211" stopIfTrue="1">
      <formula>"iserr(a1:e79)"</formula>
    </cfRule>
  </conditionalFormatting>
  <conditionalFormatting sqref="J80:J82">
    <cfRule type="expression" dxfId="171" priority="207" stopIfTrue="1">
      <formula>"iserr(a1:e79)"</formula>
    </cfRule>
  </conditionalFormatting>
  <conditionalFormatting sqref="A80">
    <cfRule type="expression" dxfId="170" priority="206" stopIfTrue="1">
      <formula>"iserr(a1:e79)"</formula>
    </cfRule>
  </conditionalFormatting>
  <conditionalFormatting sqref="G88:H92 L88:IV92 A89:A92">
    <cfRule type="expression" dxfId="169" priority="203" stopIfTrue="1">
      <formula>"iserr(a1:e79)"</formula>
    </cfRule>
  </conditionalFormatting>
  <conditionalFormatting sqref="A96">
    <cfRule type="expression" dxfId="168" priority="186" stopIfTrue="1">
      <formula>"iserr(a1:e79)"</formula>
    </cfRule>
  </conditionalFormatting>
  <conditionalFormatting sqref="I92">
    <cfRule type="expression" dxfId="167" priority="198" stopIfTrue="1">
      <formula>ISERR(I92)</formula>
    </cfRule>
  </conditionalFormatting>
  <conditionalFormatting sqref="I91:I92">
    <cfRule type="expression" dxfId="166" priority="200" stopIfTrue="1">
      <formula>"iserr(a1:e79)"</formula>
    </cfRule>
  </conditionalFormatting>
  <conditionalFormatting sqref="I91">
    <cfRule type="expression" dxfId="165" priority="199" stopIfTrue="1">
      <formula>ISERR(I91)</formula>
    </cfRule>
  </conditionalFormatting>
  <conditionalFormatting sqref="I88:I90">
    <cfRule type="expression" dxfId="164" priority="202" stopIfTrue="1">
      <formula>"iserr(a1:e79)"</formula>
    </cfRule>
  </conditionalFormatting>
  <conditionalFormatting sqref="K91:K92">
    <cfRule type="expression" dxfId="163" priority="201" stopIfTrue="1">
      <formula>"iserr(a1:e79)"</formula>
    </cfRule>
  </conditionalFormatting>
  <conditionalFormatting sqref="G96:H100 L96:IV100 A97:A100">
    <cfRule type="expression" dxfId="162" priority="193" stopIfTrue="1">
      <formula>"iserr(a1:e79)"</formula>
    </cfRule>
  </conditionalFormatting>
  <conditionalFormatting sqref="I100">
    <cfRule type="expression" dxfId="161" priority="188" stopIfTrue="1">
      <formula>ISERR(I100)</formula>
    </cfRule>
  </conditionalFormatting>
  <conditionalFormatting sqref="I99">
    <cfRule type="expression" dxfId="160" priority="189" stopIfTrue="1">
      <formula>ISERR(I99)</formula>
    </cfRule>
  </conditionalFormatting>
  <conditionalFormatting sqref="K99:K100">
    <cfRule type="expression" dxfId="159" priority="191" stopIfTrue="1">
      <formula>"iserr(a1:e79)"</formula>
    </cfRule>
  </conditionalFormatting>
  <conditionalFormatting sqref="B35">
    <cfRule type="expression" dxfId="158" priority="183" stopIfTrue="1">
      <formula>"iserr(a1:e79)"</formula>
    </cfRule>
  </conditionalFormatting>
  <conditionalFormatting sqref="B35">
    <cfRule type="expression" dxfId="157" priority="182" stopIfTrue="1">
      <formula>ISERR(B35)</formula>
    </cfRule>
  </conditionalFormatting>
  <conditionalFormatting sqref="C35">
    <cfRule type="expression" dxfId="156" priority="180" stopIfTrue="1">
      <formula>ISERR(C35)</formula>
    </cfRule>
  </conditionalFormatting>
  <conditionalFormatting sqref="B43">
    <cfRule type="expression" dxfId="155" priority="179" stopIfTrue="1">
      <formula>"iserr(a1:e79)"</formula>
    </cfRule>
  </conditionalFormatting>
  <conditionalFormatting sqref="B43">
    <cfRule type="expression" dxfId="154" priority="178" stopIfTrue="1">
      <formula>ISERR(B43)</formula>
    </cfRule>
  </conditionalFormatting>
  <conditionalFormatting sqref="C35">
    <cfRule type="expression" dxfId="153" priority="181" stopIfTrue="1">
      <formula>"iserr(a1:e79)"</formula>
    </cfRule>
  </conditionalFormatting>
  <conditionalFormatting sqref="C43">
    <cfRule type="expression" dxfId="152" priority="177" stopIfTrue="1">
      <formula>"iserr(a1:e79)"</formula>
    </cfRule>
  </conditionalFormatting>
  <conditionalFormatting sqref="C43">
    <cfRule type="expression" dxfId="151" priority="176" stopIfTrue="1">
      <formula>ISERR(C43)</formula>
    </cfRule>
  </conditionalFormatting>
  <conditionalFormatting sqref="B51">
    <cfRule type="expression" dxfId="150" priority="175" stopIfTrue="1">
      <formula>"iserr(a1:e79)"</formula>
    </cfRule>
  </conditionalFormatting>
  <conditionalFormatting sqref="B51">
    <cfRule type="expression" dxfId="149" priority="174" stopIfTrue="1">
      <formula>ISERR(B51)</formula>
    </cfRule>
  </conditionalFormatting>
  <conditionalFormatting sqref="C51">
    <cfRule type="expression" dxfId="148" priority="173" stopIfTrue="1">
      <formula>"iserr(a1:e79)"</formula>
    </cfRule>
  </conditionalFormatting>
  <conditionalFormatting sqref="C51">
    <cfRule type="expression" dxfId="147" priority="172" stopIfTrue="1">
      <formula>ISERR(C51)</formula>
    </cfRule>
  </conditionalFormatting>
  <conditionalFormatting sqref="B59">
    <cfRule type="expression" dxfId="146" priority="171" stopIfTrue="1">
      <formula>"iserr(a1:e79)"</formula>
    </cfRule>
  </conditionalFormatting>
  <conditionalFormatting sqref="B59">
    <cfRule type="expression" dxfId="145" priority="170" stopIfTrue="1">
      <formula>ISERR(B59)</formula>
    </cfRule>
  </conditionalFormatting>
  <conditionalFormatting sqref="C59">
    <cfRule type="expression" dxfId="144" priority="169" stopIfTrue="1">
      <formula>"iserr(a1:e79)"</formula>
    </cfRule>
  </conditionalFormatting>
  <conditionalFormatting sqref="C59">
    <cfRule type="expression" dxfId="143" priority="168" stopIfTrue="1">
      <formula>ISERR(C59)</formula>
    </cfRule>
  </conditionalFormatting>
  <conditionalFormatting sqref="B67">
    <cfRule type="expression" dxfId="142" priority="167" stopIfTrue="1">
      <formula>"iserr(a1:e79)"</formula>
    </cfRule>
  </conditionalFormatting>
  <conditionalFormatting sqref="B67">
    <cfRule type="expression" dxfId="141" priority="166" stopIfTrue="1">
      <formula>ISERR(B67)</formula>
    </cfRule>
  </conditionalFormatting>
  <conditionalFormatting sqref="C67">
    <cfRule type="expression" dxfId="140" priority="165" stopIfTrue="1">
      <formula>"iserr(a1:e79)"</formula>
    </cfRule>
  </conditionalFormatting>
  <conditionalFormatting sqref="C67">
    <cfRule type="expression" dxfId="139" priority="164" stopIfTrue="1">
      <formula>ISERR(C67)</formula>
    </cfRule>
  </conditionalFormatting>
  <conditionalFormatting sqref="B75">
    <cfRule type="expression" dxfId="138" priority="163" stopIfTrue="1">
      <formula>"iserr(a1:e79)"</formula>
    </cfRule>
  </conditionalFormatting>
  <conditionalFormatting sqref="B75">
    <cfRule type="expression" dxfId="137" priority="162" stopIfTrue="1">
      <formula>ISERR(B75)</formula>
    </cfRule>
  </conditionalFormatting>
  <conditionalFormatting sqref="C75">
    <cfRule type="expression" dxfId="136" priority="161" stopIfTrue="1">
      <formula>"iserr(a1:e79)"</formula>
    </cfRule>
  </conditionalFormatting>
  <conditionalFormatting sqref="C75">
    <cfRule type="expression" dxfId="135" priority="160" stopIfTrue="1">
      <formula>ISERR(C75)</formula>
    </cfRule>
  </conditionalFormatting>
  <conditionalFormatting sqref="B83">
    <cfRule type="expression" dxfId="134" priority="159" stopIfTrue="1">
      <formula>"iserr(a1:e79)"</formula>
    </cfRule>
  </conditionalFormatting>
  <conditionalFormatting sqref="B83">
    <cfRule type="expression" dxfId="133" priority="158" stopIfTrue="1">
      <formula>ISERR(B83)</formula>
    </cfRule>
  </conditionalFormatting>
  <conditionalFormatting sqref="C83">
    <cfRule type="expression" dxfId="132" priority="157" stopIfTrue="1">
      <formula>"iserr(a1:e79)"</formula>
    </cfRule>
  </conditionalFormatting>
  <conditionalFormatting sqref="C83">
    <cfRule type="expression" dxfId="131" priority="156" stopIfTrue="1">
      <formula>ISERR(C83)</formula>
    </cfRule>
  </conditionalFormatting>
  <conditionalFormatting sqref="B91">
    <cfRule type="expression" dxfId="130" priority="155" stopIfTrue="1">
      <formula>"iserr(a1:e79)"</formula>
    </cfRule>
  </conditionalFormatting>
  <conditionalFormatting sqref="B91">
    <cfRule type="expression" dxfId="129" priority="154" stopIfTrue="1">
      <formula>ISERR(B91)</formula>
    </cfRule>
  </conditionalFormatting>
  <conditionalFormatting sqref="C91">
    <cfRule type="expression" dxfId="128" priority="153" stopIfTrue="1">
      <formula>"iserr(a1:e79)"</formula>
    </cfRule>
  </conditionalFormatting>
  <conditionalFormatting sqref="C91">
    <cfRule type="expression" dxfId="127" priority="152" stopIfTrue="1">
      <formula>ISERR(C91)</formula>
    </cfRule>
  </conditionalFormatting>
  <conditionalFormatting sqref="B99">
    <cfRule type="expression" dxfId="126" priority="151" stopIfTrue="1">
      <formula>"iserr(a1:e79)"</formula>
    </cfRule>
  </conditionalFormatting>
  <conditionalFormatting sqref="B99">
    <cfRule type="expression" dxfId="125" priority="150" stopIfTrue="1">
      <formula>ISERR(B99)</formula>
    </cfRule>
  </conditionalFormatting>
  <conditionalFormatting sqref="C99">
    <cfRule type="expression" dxfId="124" priority="149" stopIfTrue="1">
      <formula>"iserr(a1:e79)"</formula>
    </cfRule>
  </conditionalFormatting>
  <conditionalFormatting sqref="C99">
    <cfRule type="expression" dxfId="123" priority="148" stopIfTrue="1">
      <formula>ISERR(C99)</formula>
    </cfRule>
  </conditionalFormatting>
  <conditionalFormatting sqref="F8">
    <cfRule type="expression" dxfId="122" priority="147" stopIfTrue="1">
      <formula>"iserr(a1:e79)"</formula>
    </cfRule>
  </conditionalFormatting>
  <conditionalFormatting sqref="B106:C106">
    <cfRule type="expression" dxfId="121" priority="146" stopIfTrue="1">
      <formula>"iserr(a1:e79)"</formula>
    </cfRule>
  </conditionalFormatting>
  <conditionalFormatting sqref="B106:C106">
    <cfRule type="expression" dxfId="120" priority="145" stopIfTrue="1">
      <formula>ISERR(B106)</formula>
    </cfRule>
  </conditionalFormatting>
  <conditionalFormatting sqref="B107:B109 B107:D107 C109">
    <cfRule type="expression" dxfId="119" priority="144" stopIfTrue="1">
      <formula>"iserr(a1:e79)"</formula>
    </cfRule>
  </conditionalFormatting>
  <conditionalFormatting sqref="B107:B109 B107:D107 C109">
    <cfRule type="expression" dxfId="118" priority="143" stopIfTrue="1">
      <formula>ISERR(B107)</formula>
    </cfRule>
  </conditionalFormatting>
  <conditionalFormatting sqref="B110">
    <cfRule type="expression" dxfId="117" priority="142" stopIfTrue="1">
      <formula>"iserr(a1:e79)"</formula>
    </cfRule>
  </conditionalFormatting>
  <conditionalFormatting sqref="B110">
    <cfRule type="expression" dxfId="116" priority="141" stopIfTrue="1">
      <formula>ISERR(B110)</formula>
    </cfRule>
  </conditionalFormatting>
  <conditionalFormatting sqref="D106">
    <cfRule type="expression" dxfId="115" priority="140" stopIfTrue="1">
      <formula>"iserr(a1:e79)"</formula>
    </cfRule>
  </conditionalFormatting>
  <conditionalFormatting sqref="D106">
    <cfRule type="expression" dxfId="114" priority="139" stopIfTrue="1">
      <formula>ISERR(D106)</formula>
    </cfRule>
  </conditionalFormatting>
  <conditionalFormatting sqref="C108:D108 D109">
    <cfRule type="expression" dxfId="113" priority="138" stopIfTrue="1">
      <formula>"iserr(a1:e79)"</formula>
    </cfRule>
  </conditionalFormatting>
  <conditionalFormatting sqref="C108:D108 D109">
    <cfRule type="expression" dxfId="112" priority="137" stopIfTrue="1">
      <formula>ISERR(C108)</formula>
    </cfRule>
  </conditionalFormatting>
  <conditionalFormatting sqref="B100 B92 B84 B76 B68 B60 B52 B44 B36">
    <cfRule type="expression" dxfId="111" priority="136" stopIfTrue="1">
      <formula>"iserr(a1:e79)"</formula>
    </cfRule>
  </conditionalFormatting>
  <conditionalFormatting sqref="B100 B92 B84 B76 B68 B60 B52 B44 B36">
    <cfRule type="expression" dxfId="110" priority="135" stopIfTrue="1">
      <formula>ISERR(B36)</formula>
    </cfRule>
  </conditionalFormatting>
  <conditionalFormatting sqref="C100 C92 C84 C76 C68 C60 C52 C44 C36">
    <cfRule type="expression" dxfId="109" priority="134" stopIfTrue="1">
      <formula>"iserr(a1:e79)"</formula>
    </cfRule>
  </conditionalFormatting>
  <conditionalFormatting sqref="C100 C92 C84 C76 C68 C60 C52 C44 C36">
    <cfRule type="expression" dxfId="108" priority="133" stopIfTrue="1">
      <formula>ISERR(C36)</formula>
    </cfRule>
  </conditionalFormatting>
  <conditionalFormatting sqref="A62">
    <cfRule type="expression" dxfId="107" priority="132" stopIfTrue="1">
      <formula>"iserr(a1:e79)"</formula>
    </cfRule>
  </conditionalFormatting>
  <conditionalFormatting sqref="D83">
    <cfRule type="expression" dxfId="106" priority="62" stopIfTrue="1">
      <formula>"iserr(a1:e79)"</formula>
    </cfRule>
  </conditionalFormatting>
  <conditionalFormatting sqref="E73:E74">
    <cfRule type="expression" dxfId="105" priority="70" stopIfTrue="1">
      <formula>"iserr(a1:e79)"</formula>
    </cfRule>
  </conditionalFormatting>
  <conditionalFormatting sqref="E65:E66">
    <cfRule type="expression" dxfId="104" priority="80" stopIfTrue="1">
      <formula>"iserr(a1:e79)"</formula>
    </cfRule>
  </conditionalFormatting>
  <conditionalFormatting sqref="F67:F68">
    <cfRule type="expression" dxfId="103" priority="89" stopIfTrue="1">
      <formula>"iserr(a1:e79)"</formula>
    </cfRule>
  </conditionalFormatting>
  <conditionalFormatting sqref="E55">
    <cfRule type="expression" dxfId="102" priority="96" stopIfTrue="1">
      <formula>"iserr(a1:e79)"</formula>
    </cfRule>
  </conditionalFormatting>
  <conditionalFormatting sqref="E48">
    <cfRule type="expression" dxfId="101" priority="104" stopIfTrue="1">
      <formula>"iserr(a1:e79)"</formula>
    </cfRule>
  </conditionalFormatting>
  <conditionalFormatting sqref="D39">
    <cfRule type="expression" dxfId="100" priority="112" stopIfTrue="1">
      <formula>"iserr(a1:e79)"</formula>
    </cfRule>
  </conditionalFormatting>
  <conditionalFormatting sqref="D36">
    <cfRule type="expression" dxfId="99" priority="120" stopIfTrue="1">
      <formula>"iserr(a1:e79)"</formula>
    </cfRule>
  </conditionalFormatting>
  <conditionalFormatting sqref="D23">
    <cfRule type="expression" dxfId="98" priority="131" stopIfTrue="1">
      <formula>"iserr(a1:e79)"</formula>
    </cfRule>
  </conditionalFormatting>
  <conditionalFormatting sqref="D27">
    <cfRule type="expression" dxfId="97" priority="128" stopIfTrue="1">
      <formula>"iserr(a1:e79)"</formula>
    </cfRule>
  </conditionalFormatting>
  <conditionalFormatting sqref="D27">
    <cfRule type="expression" dxfId="96" priority="127" stopIfTrue="1">
      <formula>ISERR(D27)</formula>
    </cfRule>
  </conditionalFormatting>
  <conditionalFormatting sqref="E96">
    <cfRule type="expression" dxfId="95" priority="47" stopIfTrue="1">
      <formula>"iserr(a1:e79)"</formula>
    </cfRule>
  </conditionalFormatting>
  <conditionalFormatting sqref="D95">
    <cfRule type="expression" dxfId="94" priority="46" stopIfTrue="1">
      <formula>"iserr(a1:e79)"</formula>
    </cfRule>
  </conditionalFormatting>
  <conditionalFormatting sqref="D100">
    <cfRule type="expression" dxfId="93" priority="44" stopIfTrue="1">
      <formula>ISERR(D100)</formula>
    </cfRule>
  </conditionalFormatting>
  <conditionalFormatting sqref="D99">
    <cfRule type="expression" dxfId="92" priority="41" stopIfTrue="1">
      <formula>ISERR(D99)</formula>
    </cfRule>
  </conditionalFormatting>
  <conditionalFormatting sqref="E26">
    <cfRule type="expression" dxfId="91" priority="126" stopIfTrue="1">
      <formula>"iserr(a1:e79)"</formula>
    </cfRule>
  </conditionalFormatting>
  <conditionalFormatting sqref="E16">
    <cfRule type="expression" dxfId="90" priority="125" stopIfTrue="1">
      <formula>"iserr(a1:e79)"</formula>
    </cfRule>
  </conditionalFormatting>
  <conditionalFormatting sqref="F35:F36">
    <cfRule type="expression" dxfId="89" priority="124" stopIfTrue="1">
      <formula>"iserr(a1:e79)"</formula>
    </cfRule>
  </conditionalFormatting>
  <conditionalFormatting sqref="E31">
    <cfRule type="expression" dxfId="88" priority="123" stopIfTrue="1">
      <formula>"iserr(a1:e79)"</formula>
    </cfRule>
  </conditionalFormatting>
  <conditionalFormatting sqref="E32">
    <cfRule type="expression" dxfId="87" priority="122" stopIfTrue="1">
      <formula>"iserr(a1:e79)"</formula>
    </cfRule>
  </conditionalFormatting>
  <conditionalFormatting sqref="D31">
    <cfRule type="expression" dxfId="86" priority="121" stopIfTrue="1">
      <formula>"iserr(a1:e79)"</formula>
    </cfRule>
  </conditionalFormatting>
  <conditionalFormatting sqref="D36">
    <cfRule type="expression" dxfId="85" priority="119" stopIfTrue="1">
      <formula>ISERR(D36)</formula>
    </cfRule>
  </conditionalFormatting>
  <conditionalFormatting sqref="D35">
    <cfRule type="expression" dxfId="84" priority="118" stopIfTrue="1">
      <formula>"iserr(a1:e79)"</formula>
    </cfRule>
  </conditionalFormatting>
  <conditionalFormatting sqref="D35">
    <cfRule type="expression" dxfId="83" priority="117" stopIfTrue="1">
      <formula>ISERR(D35)</formula>
    </cfRule>
  </conditionalFormatting>
  <conditionalFormatting sqref="E33:E34">
    <cfRule type="expression" dxfId="82" priority="116" stopIfTrue="1">
      <formula>"iserr(a1:e79)"</formula>
    </cfRule>
  </conditionalFormatting>
  <conditionalFormatting sqref="F43:F44">
    <cfRule type="expression" dxfId="81" priority="115" stopIfTrue="1">
      <formula>"iserr(a1:e79)"</formula>
    </cfRule>
  </conditionalFormatting>
  <conditionalFormatting sqref="E39">
    <cfRule type="expression" dxfId="80" priority="114" stopIfTrue="1">
      <formula>"iserr(a1:e79)"</formula>
    </cfRule>
  </conditionalFormatting>
  <conditionalFormatting sqref="E40">
    <cfRule type="expression" dxfId="79" priority="113" stopIfTrue="1">
      <formula>"iserr(a1:e79)"</formula>
    </cfRule>
  </conditionalFormatting>
  <conditionalFormatting sqref="D44">
    <cfRule type="expression" dxfId="78" priority="111" stopIfTrue="1">
      <formula>"iserr(a1:e79)"</formula>
    </cfRule>
  </conditionalFormatting>
  <conditionalFormatting sqref="D44">
    <cfRule type="expression" dxfId="77" priority="110" stopIfTrue="1">
      <formula>ISERR(D44)</formula>
    </cfRule>
  </conditionalFormatting>
  <conditionalFormatting sqref="D43">
    <cfRule type="expression" dxfId="76" priority="109" stopIfTrue="1">
      <formula>"iserr(a1:e79)"</formula>
    </cfRule>
  </conditionalFormatting>
  <conditionalFormatting sqref="D43">
    <cfRule type="expression" dxfId="75" priority="108" stopIfTrue="1">
      <formula>ISERR(D43)</formula>
    </cfRule>
  </conditionalFormatting>
  <conditionalFormatting sqref="E41:E42">
    <cfRule type="expression" dxfId="74" priority="107" stopIfTrue="1">
      <formula>"iserr(a1:e79)"</formula>
    </cfRule>
  </conditionalFormatting>
  <conditionalFormatting sqref="F51:F52">
    <cfRule type="expression" dxfId="73" priority="106" stopIfTrue="1">
      <formula>"iserr(a1:e79)"</formula>
    </cfRule>
  </conditionalFormatting>
  <conditionalFormatting sqref="E47">
    <cfRule type="expression" dxfId="72" priority="105" stopIfTrue="1">
      <formula>"iserr(a1:e79)"</formula>
    </cfRule>
  </conditionalFormatting>
  <conditionalFormatting sqref="D47">
    <cfRule type="expression" dxfId="71" priority="103" stopIfTrue="1">
      <formula>"iserr(a1:e79)"</formula>
    </cfRule>
  </conditionalFormatting>
  <conditionalFormatting sqref="D52">
    <cfRule type="expression" dxfId="70" priority="102" stopIfTrue="1">
      <formula>"iserr(a1:e79)"</formula>
    </cfRule>
  </conditionalFormatting>
  <conditionalFormatting sqref="D52">
    <cfRule type="expression" dxfId="69" priority="101" stopIfTrue="1">
      <formula>ISERR(D52)</formula>
    </cfRule>
  </conditionalFormatting>
  <conditionalFormatting sqref="D51">
    <cfRule type="expression" dxfId="68" priority="100" stopIfTrue="1">
      <formula>"iserr(a1:e79)"</formula>
    </cfRule>
  </conditionalFormatting>
  <conditionalFormatting sqref="D51">
    <cfRule type="expression" dxfId="67" priority="99" stopIfTrue="1">
      <formula>ISERR(D51)</formula>
    </cfRule>
  </conditionalFormatting>
  <conditionalFormatting sqref="E49:E50">
    <cfRule type="expression" dxfId="66" priority="98" stopIfTrue="1">
      <formula>"iserr(a1:e79)"</formula>
    </cfRule>
  </conditionalFormatting>
  <conditionalFormatting sqref="F59:F60">
    <cfRule type="expression" dxfId="65" priority="97" stopIfTrue="1">
      <formula>"iserr(a1:e79)"</formula>
    </cfRule>
  </conditionalFormatting>
  <conditionalFormatting sqref="D55">
    <cfRule type="expression" dxfId="64" priority="95" stopIfTrue="1">
      <formula>"iserr(a1:e79)"</formula>
    </cfRule>
  </conditionalFormatting>
  <conditionalFormatting sqref="D60">
    <cfRule type="expression" dxfId="63" priority="94" stopIfTrue="1">
      <formula>"iserr(a1:e79)"</formula>
    </cfRule>
  </conditionalFormatting>
  <conditionalFormatting sqref="D60">
    <cfRule type="expression" dxfId="62" priority="93" stopIfTrue="1">
      <formula>ISERR(D60)</formula>
    </cfRule>
  </conditionalFormatting>
  <conditionalFormatting sqref="D59">
    <cfRule type="expression" dxfId="61" priority="92" stopIfTrue="1">
      <formula>"iserr(a1:e79)"</formula>
    </cfRule>
  </conditionalFormatting>
  <conditionalFormatting sqref="D59">
    <cfRule type="expression" dxfId="60" priority="91" stopIfTrue="1">
      <formula>ISERR(D59)</formula>
    </cfRule>
  </conditionalFormatting>
  <conditionalFormatting sqref="E57:E58">
    <cfRule type="expression" dxfId="59" priority="90" stopIfTrue="1">
      <formula>"iserr(a1:e79)"</formula>
    </cfRule>
  </conditionalFormatting>
  <conditionalFormatting sqref="E63">
    <cfRule type="expression" dxfId="58" priority="88" stopIfTrue="1">
      <formula>"iserr(a1:e79)"</formula>
    </cfRule>
  </conditionalFormatting>
  <conditionalFormatting sqref="E64">
    <cfRule type="expression" dxfId="57" priority="87" stopIfTrue="1">
      <formula>"iserr(a1:e79)"</formula>
    </cfRule>
  </conditionalFormatting>
  <conditionalFormatting sqref="D63">
    <cfRule type="expression" dxfId="56" priority="86" stopIfTrue="1">
      <formula>"iserr(a1:e79)"</formula>
    </cfRule>
  </conditionalFormatting>
  <conditionalFormatting sqref="D68">
    <cfRule type="expression" dxfId="55" priority="85" stopIfTrue="1">
      <formula>"iserr(a1:e79)"</formula>
    </cfRule>
  </conditionalFormatting>
  <conditionalFormatting sqref="D68">
    <cfRule type="expression" dxfId="54" priority="84" stopIfTrue="1">
      <formula>ISERR(D68)</formula>
    </cfRule>
  </conditionalFormatting>
  <conditionalFormatting sqref="D67">
    <cfRule type="expression" dxfId="53" priority="82" stopIfTrue="1">
      <formula>"iserr(a1:e79)"</formula>
    </cfRule>
  </conditionalFormatting>
  <conditionalFormatting sqref="D67">
    <cfRule type="expression" dxfId="52" priority="81" stopIfTrue="1">
      <formula>ISERR(D67)</formula>
    </cfRule>
  </conditionalFormatting>
  <conditionalFormatting sqref="F75:F76">
    <cfRule type="expression" dxfId="51" priority="79" stopIfTrue="1">
      <formula>"iserr(a1:e79)"</formula>
    </cfRule>
  </conditionalFormatting>
  <conditionalFormatting sqref="E71">
    <cfRule type="expression" dxfId="50" priority="78" stopIfTrue="1">
      <formula>"iserr(a1:e79)"</formula>
    </cfRule>
  </conditionalFormatting>
  <conditionalFormatting sqref="E72">
    <cfRule type="expression" dxfId="49" priority="77" stopIfTrue="1">
      <formula>"iserr(a1:e79)"</formula>
    </cfRule>
  </conditionalFormatting>
  <conditionalFormatting sqref="D71">
    <cfRule type="expression" dxfId="48" priority="76" stopIfTrue="1">
      <formula>"iserr(a1:e79)"</formula>
    </cfRule>
  </conditionalFormatting>
  <conditionalFormatting sqref="D76">
    <cfRule type="expression" dxfId="47" priority="75" stopIfTrue="1">
      <formula>"iserr(a1:e79)"</formula>
    </cfRule>
  </conditionalFormatting>
  <conditionalFormatting sqref="D76">
    <cfRule type="expression" dxfId="46" priority="74" stopIfTrue="1">
      <formula>ISERR(D76)</formula>
    </cfRule>
  </conditionalFormatting>
  <conditionalFormatting sqref="D75">
    <cfRule type="expression" dxfId="45" priority="72" stopIfTrue="1">
      <formula>"iserr(a1:e79)"</formula>
    </cfRule>
  </conditionalFormatting>
  <conditionalFormatting sqref="D75">
    <cfRule type="expression" dxfId="44" priority="71" stopIfTrue="1">
      <formula>ISERR(D75)</formula>
    </cfRule>
  </conditionalFormatting>
  <conditionalFormatting sqref="F83:F84">
    <cfRule type="expression" dxfId="43" priority="69" stopIfTrue="1">
      <formula>"iserr(a1:e79)"</formula>
    </cfRule>
  </conditionalFormatting>
  <conditionalFormatting sqref="E79">
    <cfRule type="expression" dxfId="42" priority="68" stopIfTrue="1">
      <formula>"iserr(a1:e79)"</formula>
    </cfRule>
  </conditionalFormatting>
  <conditionalFormatting sqref="E80">
    <cfRule type="expression" dxfId="41" priority="67" stopIfTrue="1">
      <formula>"iserr(a1:e79)"</formula>
    </cfRule>
  </conditionalFormatting>
  <conditionalFormatting sqref="D79">
    <cfRule type="expression" dxfId="40" priority="66" stopIfTrue="1">
      <formula>"iserr(a1:e79)"</formula>
    </cfRule>
  </conditionalFormatting>
  <conditionalFormatting sqref="D84">
    <cfRule type="expression" dxfId="39" priority="65" stopIfTrue="1">
      <formula>"iserr(a1:e79)"</formula>
    </cfRule>
  </conditionalFormatting>
  <conditionalFormatting sqref="D84">
    <cfRule type="expression" dxfId="38" priority="64" stopIfTrue="1">
      <formula>ISERR(D84)</formula>
    </cfRule>
  </conditionalFormatting>
  <conditionalFormatting sqref="D83">
    <cfRule type="expression" dxfId="37" priority="61" stopIfTrue="1">
      <formula>ISERR(D83)</formula>
    </cfRule>
  </conditionalFormatting>
  <conditionalFormatting sqref="E81:E82">
    <cfRule type="expression" dxfId="36" priority="60" stopIfTrue="1">
      <formula>"iserr(a1:e79)"</formula>
    </cfRule>
  </conditionalFormatting>
  <conditionalFormatting sqref="F91:F92">
    <cfRule type="expression" dxfId="35" priority="59" stopIfTrue="1">
      <formula>"iserr(a1:e79)"</formula>
    </cfRule>
  </conditionalFormatting>
  <conditionalFormatting sqref="E87">
    <cfRule type="expression" dxfId="34" priority="58" stopIfTrue="1">
      <formula>"iserr(a1:e79)"</formula>
    </cfRule>
  </conditionalFormatting>
  <conditionalFormatting sqref="E88">
    <cfRule type="expression" dxfId="33" priority="57" stopIfTrue="1">
      <formula>"iserr(a1:e79)"</formula>
    </cfRule>
  </conditionalFormatting>
  <conditionalFormatting sqref="D87">
    <cfRule type="expression" dxfId="32" priority="56" stopIfTrue="1">
      <formula>"iserr(a1:e79)"</formula>
    </cfRule>
  </conditionalFormatting>
  <conditionalFormatting sqref="D92">
    <cfRule type="expression" dxfId="31" priority="55" stopIfTrue="1">
      <formula>"iserr(a1:e79)"</formula>
    </cfRule>
  </conditionalFormatting>
  <conditionalFormatting sqref="D92">
    <cfRule type="expression" dxfId="30" priority="54" stopIfTrue="1">
      <formula>ISERR(D92)</formula>
    </cfRule>
  </conditionalFormatting>
  <conditionalFormatting sqref="D91">
    <cfRule type="expression" dxfId="29" priority="52" stopIfTrue="1">
      <formula>"iserr(a1:e79)"</formula>
    </cfRule>
  </conditionalFormatting>
  <conditionalFormatting sqref="D91">
    <cfRule type="expression" dxfId="28" priority="51" stopIfTrue="1">
      <formula>ISERR(D91)</formula>
    </cfRule>
  </conditionalFormatting>
  <conditionalFormatting sqref="E89:E90">
    <cfRule type="expression" dxfId="27" priority="50" stopIfTrue="1">
      <formula>"iserr(a1:e79)"</formula>
    </cfRule>
  </conditionalFormatting>
  <conditionalFormatting sqref="F99:F100">
    <cfRule type="expression" dxfId="26" priority="49" stopIfTrue="1">
      <formula>"iserr(a1:e79)"</formula>
    </cfRule>
  </conditionalFormatting>
  <conditionalFormatting sqref="E95">
    <cfRule type="expression" dxfId="25" priority="48" stopIfTrue="1">
      <formula>"iserr(a1:e79)"</formula>
    </cfRule>
  </conditionalFormatting>
  <conditionalFormatting sqref="D100">
    <cfRule type="expression" dxfId="24" priority="45" stopIfTrue="1">
      <formula>"iserr(a1:e79)"</formula>
    </cfRule>
  </conditionalFormatting>
  <conditionalFormatting sqref="D99">
    <cfRule type="expression" dxfId="23" priority="42" stopIfTrue="1">
      <formula>"iserr(a1:e79)"</formula>
    </cfRule>
  </conditionalFormatting>
  <conditionalFormatting sqref="E97:E98">
    <cfRule type="expression" dxfId="22" priority="40" stopIfTrue="1">
      <formula>"iserr(a1:e79)"</formula>
    </cfRule>
  </conditionalFormatting>
  <conditionalFormatting sqref="D119:D120 A119:A120 F111:IV120">
    <cfRule type="expression" dxfId="21" priority="39" stopIfTrue="1">
      <formula>"iserr(a1:e79)"</formula>
    </cfRule>
  </conditionalFormatting>
  <conditionalFormatting sqref="F104:F105">
    <cfRule type="expression" dxfId="20" priority="38" stopIfTrue="1">
      <formula>"iserr(a1:e79)"</formula>
    </cfRule>
  </conditionalFormatting>
  <conditionalFormatting sqref="F105">
    <cfRule type="expression" dxfId="19" priority="37" stopIfTrue="1">
      <formula>ISERR(F105)</formula>
    </cfRule>
  </conditionalFormatting>
  <conditionalFormatting sqref="F106">
    <cfRule type="expression" dxfId="18" priority="36" stopIfTrue="1">
      <formula>"iserr(a1:e79)"</formula>
    </cfRule>
  </conditionalFormatting>
  <conditionalFormatting sqref="F106">
    <cfRule type="expression" dxfId="17" priority="35" stopIfTrue="1">
      <formula>ISERR(F106)</formula>
    </cfRule>
  </conditionalFormatting>
  <conditionalFormatting sqref="F107:F109">
    <cfRule type="expression" dxfId="16" priority="34" stopIfTrue="1">
      <formula>"iserr(a1:e79)"</formula>
    </cfRule>
  </conditionalFormatting>
  <conditionalFormatting sqref="F107:F109">
    <cfRule type="expression" dxfId="15" priority="33" stopIfTrue="1">
      <formula>ISERR(F107)</formula>
    </cfRule>
  </conditionalFormatting>
  <conditionalFormatting sqref="E24:E25">
    <cfRule type="expression" dxfId="14" priority="32" stopIfTrue="1">
      <formula>"iserr(a1:e79)"</formula>
    </cfRule>
  </conditionalFormatting>
  <conditionalFormatting sqref="A71">
    <cfRule type="expression" dxfId="13" priority="31" stopIfTrue="1">
      <formula>"iserr(a1:e79)"</formula>
    </cfRule>
  </conditionalFormatting>
  <conditionalFormatting sqref="A79">
    <cfRule type="expression" dxfId="12" priority="30" stopIfTrue="1">
      <formula>"iserr(a1:e79)"</formula>
    </cfRule>
  </conditionalFormatting>
  <conditionalFormatting sqref="A87">
    <cfRule type="expression" dxfId="11" priority="29" stopIfTrue="1">
      <formula>"iserr(a1:e79)"</formula>
    </cfRule>
  </conditionalFormatting>
  <conditionalFormatting sqref="E56">
    <cfRule type="expression" dxfId="10" priority="21" stopIfTrue="1">
      <formula>"iserr(a1:e79)"</formula>
    </cfRule>
  </conditionalFormatting>
  <conditionalFormatting sqref="B32:D34">
    <cfRule type="expression" dxfId="9" priority="9" stopIfTrue="1">
      <formula>"iserr(a1:e79)"</formula>
    </cfRule>
  </conditionalFormatting>
  <conditionalFormatting sqref="B40:D42">
    <cfRule type="expression" dxfId="8" priority="8" stopIfTrue="1">
      <formula>"iserr(a1:e79)"</formula>
    </cfRule>
  </conditionalFormatting>
  <conditionalFormatting sqref="B48:D50">
    <cfRule type="expression" dxfId="7" priority="7" stopIfTrue="1">
      <formula>"iserr(a1:e79)"</formula>
    </cfRule>
  </conditionalFormatting>
  <conditionalFormatting sqref="B56:D58">
    <cfRule type="expression" dxfId="6" priority="6" stopIfTrue="1">
      <formula>"iserr(a1:e79)"</formula>
    </cfRule>
  </conditionalFormatting>
  <conditionalFormatting sqref="B64:D66">
    <cfRule type="expression" dxfId="5" priority="5" stopIfTrue="1">
      <formula>"iserr(a1:e79)"</formula>
    </cfRule>
  </conditionalFormatting>
  <conditionalFormatting sqref="B72:D74">
    <cfRule type="expression" dxfId="4" priority="4" stopIfTrue="1">
      <formula>"iserr(a1:e79)"</formula>
    </cfRule>
  </conditionalFormatting>
  <conditionalFormatting sqref="B80:D82">
    <cfRule type="expression" dxfId="3" priority="3" stopIfTrue="1">
      <formula>"iserr(a1:e79)"</formula>
    </cfRule>
  </conditionalFormatting>
  <conditionalFormatting sqref="B88:D90">
    <cfRule type="expression" dxfId="2" priority="2" stopIfTrue="1">
      <formula>"iserr(a1:e79)"</formula>
    </cfRule>
  </conditionalFormatting>
  <conditionalFormatting sqref="B96:D98">
    <cfRule type="expression" dxfId="1" priority="1" stopIfTrue="1">
      <formula>"iserr(a1:e79)"</formula>
    </cfRule>
  </conditionalFormatting>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nchor moveWithCells="1">
                  <from>
                    <xdr:col>1</xdr:col>
                    <xdr:colOff>466725</xdr:colOff>
                    <xdr:row>7</xdr:row>
                    <xdr:rowOff>295275</xdr:rowOff>
                  </from>
                  <to>
                    <xdr:col>3</xdr:col>
                    <xdr:colOff>19050</xdr:colOff>
                    <xdr:row>7</xdr:row>
                    <xdr:rowOff>685800</xdr:rowOff>
                  </to>
                </anchor>
              </controlPr>
            </control>
          </mc:Choice>
        </mc:AlternateContent>
        <mc:AlternateContent xmlns:mc="http://schemas.openxmlformats.org/markup-compatibility/2006">
          <mc:Choice Requires="x14">
            <control shapeId="26628" r:id="rId5" name="Drop Down 4">
              <controlPr defaultSize="0" autoLine="0" autoPict="0">
                <anchor moveWithCells="1">
                  <from>
                    <xdr:col>1</xdr:col>
                    <xdr:colOff>466725</xdr:colOff>
                    <xdr:row>8</xdr:row>
                    <xdr:rowOff>171450</xdr:rowOff>
                  </from>
                  <to>
                    <xdr:col>3</xdr:col>
                    <xdr:colOff>0</xdr:colOff>
                    <xdr:row>8</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6"/>
  <sheetViews>
    <sheetView zoomScaleNormal="100" workbookViewId="0">
      <selection activeCell="B21" sqref="B21"/>
    </sheetView>
  </sheetViews>
  <sheetFormatPr defaultColWidth="0" defaultRowHeight="0" customHeight="1" zeroHeight="1" x14ac:dyDescent="0.2"/>
  <cols>
    <col min="1" max="1" width="26.7109375" style="275" customWidth="1"/>
    <col min="2" max="2" width="39.7109375" style="275" customWidth="1"/>
    <col min="3" max="3" width="15.5703125" style="275" customWidth="1"/>
    <col min="4" max="4" width="9.42578125" style="275" bestFit="1" customWidth="1"/>
    <col min="5" max="5" width="1.140625" style="275" customWidth="1"/>
    <col min="6" max="16384" width="2.5703125" style="275" hidden="1"/>
  </cols>
  <sheetData>
    <row r="1" spans="1:5" ht="15" x14ac:dyDescent="0.25">
      <c r="A1" s="280" t="s">
        <v>342</v>
      </c>
      <c r="B1" s="281"/>
      <c r="C1" s="282"/>
      <c r="D1" s="283"/>
      <c r="E1" s="284"/>
    </row>
    <row r="2" spans="1:5" ht="15" x14ac:dyDescent="0.25">
      <c r="A2" s="281"/>
      <c r="B2" s="283"/>
      <c r="C2" s="282"/>
      <c r="D2" s="283"/>
      <c r="E2" s="284"/>
    </row>
    <row r="3" spans="1:5" ht="24" customHeight="1" x14ac:dyDescent="0.25">
      <c r="A3" s="467" t="s">
        <v>343</v>
      </c>
      <c r="B3" s="468"/>
      <c r="C3" s="468"/>
      <c r="D3" s="469"/>
      <c r="E3" s="284"/>
    </row>
    <row r="4" spans="1:5" ht="28.5" customHeight="1" x14ac:dyDescent="0.25">
      <c r="A4" s="285" t="s">
        <v>344</v>
      </c>
      <c r="B4" s="470" t="str">
        <f>IF('Chairs_CH-Modules_MO'!B21="","",'Chairs_CH-Modules_MO'!B21)</f>
        <v/>
      </c>
      <c r="C4" s="471"/>
      <c r="D4" s="472"/>
      <c r="E4" s="284"/>
    </row>
    <row r="5" spans="1:5" ht="15" x14ac:dyDescent="0.25">
      <c r="A5" s="286" t="s">
        <v>345</v>
      </c>
      <c r="B5" s="470" t="str">
        <f>IF('Chairs_CH-Modules_MO'!B18="","",'Chairs_CH-Modules_MO'!B18)</f>
        <v/>
      </c>
      <c r="C5" s="471"/>
      <c r="D5" s="472"/>
      <c r="E5" s="284"/>
    </row>
    <row r="6" spans="1:5" ht="15" x14ac:dyDescent="0.25">
      <c r="A6" s="284"/>
      <c r="B6" s="284"/>
      <c r="C6" s="287"/>
      <c r="D6" s="284"/>
      <c r="E6" s="284"/>
    </row>
    <row r="7" spans="1:5" ht="15" x14ac:dyDescent="0.25">
      <c r="A7" s="284"/>
      <c r="B7" s="288"/>
      <c r="C7" s="287"/>
      <c r="D7" s="284"/>
      <c r="E7" s="284"/>
    </row>
    <row r="8" spans="1:5" ht="15" x14ac:dyDescent="0.25">
      <c r="A8" s="289" t="s">
        <v>346</v>
      </c>
      <c r="B8" s="284"/>
      <c r="C8" s="290" t="str">
        <f>'Chairs_CH-Modules_MO'!C110</f>
        <v>0,00 €</v>
      </c>
      <c r="D8" s="284"/>
      <c r="E8" s="284"/>
    </row>
    <row r="9" spans="1:5" ht="13.5" customHeight="1" x14ac:dyDescent="0.25">
      <c r="A9" s="284" t="s">
        <v>347</v>
      </c>
      <c r="B9" s="291"/>
      <c r="C9" s="292">
        <f>IFERROR('Financial Analysis_CH-MO'!C107-'Financial Analysis_CH-MO'!D107,0)</f>
        <v>0</v>
      </c>
      <c r="D9" s="284"/>
      <c r="E9" s="284"/>
    </row>
    <row r="10" spans="1:5" ht="15" x14ac:dyDescent="0.25">
      <c r="A10" s="293" t="s">
        <v>348</v>
      </c>
      <c r="B10" s="284"/>
      <c r="C10" s="294">
        <f>IFERROR(C8-C9,0)</f>
        <v>0</v>
      </c>
      <c r="D10" s="284"/>
      <c r="E10" s="284"/>
    </row>
    <row r="11" spans="1:5" ht="15" x14ac:dyDescent="0.25">
      <c r="A11" s="284"/>
      <c r="B11" s="284"/>
      <c r="C11" s="287"/>
      <c r="D11" s="284"/>
      <c r="E11" s="284"/>
    </row>
    <row r="12" spans="1:5" ht="15" x14ac:dyDescent="0.25">
      <c r="A12" s="284"/>
      <c r="B12" s="284"/>
      <c r="C12" s="295"/>
      <c r="D12" s="284"/>
      <c r="E12" s="284"/>
    </row>
    <row r="13" spans="1:5" ht="15" x14ac:dyDescent="0.25">
      <c r="A13" s="296" t="s">
        <v>349</v>
      </c>
      <c r="B13" s="284"/>
      <c r="C13" s="287"/>
      <c r="D13" s="284"/>
      <c r="E13" s="284"/>
    </row>
    <row r="14" spans="1:5" ht="15" x14ac:dyDescent="0.25">
      <c r="A14" s="284" t="s">
        <v>350</v>
      </c>
      <c r="B14" s="284"/>
      <c r="C14" s="290">
        <f>'Financial Analysis_CH-MO'!B108</f>
        <v>0</v>
      </c>
      <c r="D14" s="297" t="s">
        <v>331</v>
      </c>
      <c r="E14" s="284"/>
    </row>
    <row r="15" spans="1:5" ht="15" x14ac:dyDescent="0.25">
      <c r="A15" s="284" t="s">
        <v>351</v>
      </c>
      <c r="B15" s="284"/>
      <c r="C15" s="290">
        <f>'Financial Analysis_CH-MO'!C108</f>
        <v>0</v>
      </c>
      <c r="D15" s="297" t="s">
        <v>333</v>
      </c>
      <c r="E15" s="284"/>
    </row>
    <row r="16" spans="1:5" ht="15" x14ac:dyDescent="0.25">
      <c r="A16" s="284" t="s">
        <v>352</v>
      </c>
      <c r="B16" s="284"/>
      <c r="C16" s="290">
        <f>'Financial Analysis_CH-MO'!D108</f>
        <v>0</v>
      </c>
      <c r="D16" s="297" t="s">
        <v>335</v>
      </c>
      <c r="E16" s="284"/>
    </row>
    <row r="17" spans="1:5" ht="15" x14ac:dyDescent="0.25">
      <c r="A17" s="284"/>
      <c r="B17" s="284"/>
      <c r="C17" s="290"/>
      <c r="D17" s="284"/>
      <c r="E17" s="284"/>
    </row>
    <row r="18" spans="1:5" ht="15" x14ac:dyDescent="0.25">
      <c r="A18" s="284" t="s">
        <v>353</v>
      </c>
      <c r="B18" s="284"/>
      <c r="C18" s="290">
        <f>'Financial Analysis_CH-MO'!C116</f>
        <v>0</v>
      </c>
      <c r="D18" s="284"/>
      <c r="E18" s="284"/>
    </row>
    <row r="19" spans="1:5" ht="15" x14ac:dyDescent="0.25">
      <c r="A19" s="284" t="s">
        <v>337</v>
      </c>
      <c r="B19" s="284"/>
      <c r="C19" s="290">
        <f>'Financial Analysis_CH-MO'!C117</f>
        <v>0</v>
      </c>
      <c r="D19" s="284"/>
      <c r="E19" s="284"/>
    </row>
    <row r="20" spans="1:5" ht="15" x14ac:dyDescent="0.25">
      <c r="A20" s="293" t="s">
        <v>339</v>
      </c>
      <c r="B20" s="284"/>
      <c r="C20" s="298">
        <f>C18-C19</f>
        <v>0</v>
      </c>
      <c r="D20" s="284"/>
      <c r="E20" s="284"/>
    </row>
    <row r="21" spans="1:5" ht="15" x14ac:dyDescent="0.25">
      <c r="A21" s="293"/>
      <c r="B21" s="284"/>
      <c r="C21" s="299"/>
      <c r="D21" s="284"/>
      <c r="E21" s="284"/>
    </row>
    <row r="22" spans="1:5" ht="21" customHeight="1" x14ac:dyDescent="0.25">
      <c r="A22" s="473" t="s">
        <v>354</v>
      </c>
      <c r="B22" s="473"/>
      <c r="C22" s="473"/>
      <c r="D22" s="473"/>
      <c r="E22" s="284"/>
    </row>
    <row r="23" spans="1:5" ht="92.25" customHeight="1" x14ac:dyDescent="0.25">
      <c r="A23" s="474" t="str">
        <f>IF('Financial Analysis_CH-MO'!A122="","",'Financial Analysis_CH-MO'!A122)</f>
        <v/>
      </c>
      <c r="B23" s="474"/>
      <c r="C23" s="474"/>
      <c r="D23" s="474"/>
      <c r="E23" s="284"/>
    </row>
    <row r="24" spans="1:5" ht="7.5" customHeight="1" x14ac:dyDescent="0.25">
      <c r="A24" s="284"/>
      <c r="B24" s="284"/>
      <c r="C24" s="284"/>
      <c r="D24" s="284"/>
      <c r="E24" s="284"/>
    </row>
    <row r="33" s="275" customFormat="1" ht="0" hidden="1" customHeight="1" x14ac:dyDescent="0.2"/>
    <row r="34" s="275" customFormat="1" ht="0" hidden="1" customHeight="1" x14ac:dyDescent="0.2"/>
    <row r="35" s="275" customFormat="1" ht="0" hidden="1" customHeight="1" x14ac:dyDescent="0.2"/>
    <row r="36" s="275" customFormat="1" ht="0" hidden="1" customHeight="1" x14ac:dyDescent="0.2"/>
  </sheetData>
  <sheetProtection algorithmName="SHA-512" hashValue="wbZLBbvFxsG7IDldMmPOJzAeVBlqE4sstu82xXjBdc/H5PoNUq0TlYhNRCXPj/5G34qKGWPfPO2oDzB4Wq3SAQ==" saltValue="TqozoFQZZRGrSkh6HZMQog==" spinCount="100000" sheet="1"/>
  <mergeCells count="5">
    <mergeCell ref="A3:D3"/>
    <mergeCell ref="B4:D4"/>
    <mergeCell ref="B5:D5"/>
    <mergeCell ref="A22:D22"/>
    <mergeCell ref="A23:D23"/>
  </mergeCells>
  <conditionalFormatting sqref="A22:D22">
    <cfRule type="expression" dxfId="0" priority="1" stopIfTrue="1">
      <formula>$A$23=""</formula>
    </cfRule>
  </conditionalFormatting>
  <pageMargins left="0.7" right="0.7" top="0.75" bottom="0.75" header="0.3" footer="0.3"/>
  <pageSetup paperSize="9" scale="96"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IR73"/>
  <sheetViews>
    <sheetView workbookViewId="0">
      <selection activeCell="I54" sqref="I54"/>
    </sheetView>
  </sheetViews>
  <sheetFormatPr defaultColWidth="10.5703125" defaultRowHeight="12.75" zeroHeight="1" x14ac:dyDescent="0.2"/>
  <cols>
    <col min="1" max="1" width="39.7109375" style="100" customWidth="1"/>
    <col min="2" max="2" width="34.140625" style="123" customWidth="1"/>
    <col min="3" max="6" width="10.5703125" style="100" hidden="1" customWidth="1"/>
    <col min="7" max="16384" width="10.5703125" style="100"/>
  </cols>
  <sheetData>
    <row r="1" spans="1:252" ht="66" customHeight="1" thickTop="1" thickBot="1" x14ac:dyDescent="0.25">
      <c r="A1" s="93" t="str">
        <f>HLOOKUP([2]Translation!$C$1,[2]Translation!$C$6:$E$72,54,FALSE)</f>
        <v>COUNTRY</v>
      </c>
      <c r="B1" s="94" t="s">
        <v>356</v>
      </c>
      <c r="C1" s="95" t="s">
        <v>200</v>
      </c>
      <c r="D1" s="96" t="s">
        <v>283</v>
      </c>
      <c r="E1" s="97" t="s">
        <v>2</v>
      </c>
      <c r="F1" s="98" t="s">
        <v>207</v>
      </c>
      <c r="G1" s="99"/>
      <c r="H1" s="99"/>
      <c r="I1" s="99"/>
      <c r="J1" s="99"/>
      <c r="K1" s="99"/>
      <c r="L1" s="99"/>
      <c r="M1" s="99"/>
      <c r="N1" s="99"/>
      <c r="O1" s="99"/>
      <c r="P1" s="99"/>
      <c r="Q1" s="99"/>
      <c r="R1" s="99"/>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row>
    <row r="2" spans="1:252" s="4" customFormat="1" ht="15.75" thickTop="1" x14ac:dyDescent="0.2">
      <c r="A2" s="125" t="str">
        <f>HLOOKUP([2]Translation!$C$1,[2]Translation!$C$6:$E$97,57,FALSE)</f>
        <v>SELECT YOUR COUNTRY</v>
      </c>
      <c r="B2" s="126">
        <v>0</v>
      </c>
      <c r="C2" s="127" t="s">
        <v>117</v>
      </c>
      <c r="D2" s="130" t="b">
        <f>EXACT(B2,F2)</f>
        <v>1</v>
      </c>
      <c r="E2" s="131" t="s">
        <v>9</v>
      </c>
      <c r="F2" s="132">
        <v>0</v>
      </c>
      <c r="G2" s="133"/>
      <c r="H2" s="133"/>
      <c r="I2" s="133"/>
      <c r="J2" s="133"/>
      <c r="K2" s="133"/>
      <c r="L2" s="133"/>
      <c r="M2" s="133"/>
      <c r="N2" s="133"/>
      <c r="O2" s="133"/>
      <c r="P2" s="133"/>
      <c r="Q2" s="133"/>
      <c r="R2" s="133"/>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row>
    <row r="3" spans="1:252" ht="15" x14ac:dyDescent="0.2">
      <c r="A3" s="103" t="s">
        <v>208</v>
      </c>
      <c r="B3" s="104">
        <v>200</v>
      </c>
      <c r="C3" s="105" t="s">
        <v>119</v>
      </c>
      <c r="D3" s="101" t="b">
        <f>EXACT(B3,F3)</f>
        <v>1</v>
      </c>
      <c r="E3" s="106" t="s">
        <v>208</v>
      </c>
      <c r="F3" s="102">
        <v>200</v>
      </c>
      <c r="G3" s="99"/>
      <c r="H3" s="99"/>
      <c r="I3" s="99"/>
      <c r="J3" s="99"/>
      <c r="K3" s="99"/>
      <c r="L3" s="99"/>
      <c r="M3" s="99"/>
      <c r="N3" s="99"/>
      <c r="O3" s="99"/>
      <c r="P3" s="99"/>
      <c r="Q3" s="99"/>
      <c r="R3" s="99"/>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row>
    <row r="4" spans="1:252" ht="15" x14ac:dyDescent="0.2">
      <c r="A4" s="103" t="s">
        <v>209</v>
      </c>
      <c r="B4" s="104">
        <v>200</v>
      </c>
      <c r="C4" s="105"/>
      <c r="D4" s="101"/>
      <c r="E4" s="106"/>
      <c r="F4" s="102"/>
      <c r="G4" s="99"/>
      <c r="H4" s="99"/>
      <c r="I4" s="99"/>
      <c r="J4" s="99"/>
      <c r="K4" s="99"/>
      <c r="L4" s="99"/>
      <c r="M4" s="99"/>
      <c r="N4" s="99"/>
      <c r="O4" s="99"/>
      <c r="P4" s="99"/>
      <c r="Q4" s="99"/>
      <c r="R4" s="99"/>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row>
    <row r="5" spans="1:252" ht="15" x14ac:dyDescent="0.2">
      <c r="A5" s="107" t="s">
        <v>210</v>
      </c>
      <c r="B5" s="108">
        <v>80</v>
      </c>
      <c r="C5" s="105" t="s">
        <v>119</v>
      </c>
      <c r="D5" s="101" t="b">
        <f t="shared" ref="D5:D62" si="0">EXACT(B5,F5)</f>
        <v>0</v>
      </c>
      <c r="E5" s="109" t="s">
        <v>209</v>
      </c>
      <c r="F5" s="110">
        <v>193</v>
      </c>
      <c r="G5" s="99"/>
      <c r="H5" s="99"/>
      <c r="I5" s="99"/>
      <c r="J5" s="99"/>
      <c r="K5" s="99"/>
      <c r="L5" s="99"/>
      <c r="M5" s="99"/>
      <c r="N5" s="99"/>
      <c r="O5" s="99"/>
      <c r="P5" s="99"/>
      <c r="Q5" s="99"/>
      <c r="R5" s="99"/>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row>
    <row r="6" spans="1:252" ht="15" x14ac:dyDescent="0.2">
      <c r="A6" s="107" t="s">
        <v>264</v>
      </c>
      <c r="B6" s="108">
        <v>96</v>
      </c>
      <c r="C6" s="105" t="s">
        <v>119</v>
      </c>
      <c r="D6" s="101" t="b">
        <f t="shared" si="0"/>
        <v>0</v>
      </c>
      <c r="E6" s="109" t="s">
        <v>210</v>
      </c>
      <c r="F6" s="110">
        <v>80</v>
      </c>
      <c r="G6" s="99"/>
      <c r="H6" s="99"/>
      <c r="I6" s="99"/>
      <c r="J6" s="99"/>
      <c r="K6" s="99"/>
      <c r="L6" s="99"/>
      <c r="M6" s="99"/>
      <c r="N6" s="99"/>
      <c r="O6" s="99"/>
      <c r="P6" s="99"/>
      <c r="Q6" s="99"/>
      <c r="R6" s="99"/>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row>
    <row r="7" spans="1:252" ht="15" x14ac:dyDescent="0.2">
      <c r="A7" s="107" t="s">
        <v>211</v>
      </c>
      <c r="B7" s="108">
        <v>151</v>
      </c>
      <c r="C7" s="105" t="s">
        <v>119</v>
      </c>
      <c r="D7" s="101" t="b">
        <f t="shared" si="0"/>
        <v>0</v>
      </c>
      <c r="E7" s="109" t="s">
        <v>211</v>
      </c>
      <c r="F7" s="110">
        <v>148</v>
      </c>
      <c r="G7" s="99"/>
      <c r="H7" s="99"/>
      <c r="I7" s="99"/>
      <c r="J7" s="99"/>
      <c r="K7" s="99"/>
      <c r="L7" s="99"/>
      <c r="M7" s="99"/>
      <c r="N7" s="99"/>
      <c r="O7" s="99"/>
      <c r="P7" s="99"/>
      <c r="Q7" s="99"/>
      <c r="R7" s="99"/>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row>
    <row r="8" spans="1:252" ht="15" x14ac:dyDescent="0.2">
      <c r="A8" s="107" t="s">
        <v>212</v>
      </c>
      <c r="B8" s="108">
        <v>107</v>
      </c>
      <c r="C8" s="105" t="s">
        <v>119</v>
      </c>
      <c r="D8" s="101" t="b">
        <f t="shared" si="0"/>
        <v>0</v>
      </c>
      <c r="E8" s="109" t="s">
        <v>212</v>
      </c>
      <c r="F8" s="110">
        <v>125</v>
      </c>
      <c r="G8" s="99"/>
      <c r="H8" s="99"/>
      <c r="I8" s="99"/>
      <c r="J8" s="99"/>
      <c r="K8" s="99"/>
      <c r="L8" s="99"/>
      <c r="M8" s="99"/>
      <c r="N8" s="99"/>
      <c r="O8" s="99"/>
      <c r="P8" s="99"/>
      <c r="Q8" s="99"/>
      <c r="R8" s="99"/>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row>
    <row r="9" spans="1:252" ht="15" x14ac:dyDescent="0.2">
      <c r="A9" s="107" t="s">
        <v>213</v>
      </c>
      <c r="B9" s="108">
        <v>200</v>
      </c>
      <c r="C9" s="105" t="s">
        <v>119</v>
      </c>
      <c r="D9" s="101" t="b">
        <f t="shared" si="0"/>
        <v>1</v>
      </c>
      <c r="E9" s="109" t="s">
        <v>213</v>
      </c>
      <c r="F9" s="110">
        <v>200</v>
      </c>
      <c r="G9" s="99"/>
      <c r="H9" s="99"/>
      <c r="I9" s="99"/>
      <c r="J9" s="99"/>
      <c r="K9" s="99"/>
      <c r="L9" s="99"/>
      <c r="M9" s="99"/>
      <c r="N9" s="99"/>
      <c r="O9" s="99"/>
      <c r="P9" s="99"/>
      <c r="Q9" s="99"/>
      <c r="R9" s="99"/>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row>
    <row r="10" spans="1:252" ht="15" x14ac:dyDescent="0.2">
      <c r="A10" s="107" t="s">
        <v>214</v>
      </c>
      <c r="B10" s="108">
        <v>107</v>
      </c>
      <c r="C10" s="105" t="s">
        <v>119</v>
      </c>
      <c r="D10" s="101" t="b">
        <f t="shared" si="0"/>
        <v>0</v>
      </c>
      <c r="E10" s="109" t="s">
        <v>214</v>
      </c>
      <c r="F10" s="110">
        <v>100</v>
      </c>
      <c r="G10" s="99"/>
      <c r="H10" s="99"/>
      <c r="I10" s="99"/>
      <c r="J10" s="99"/>
      <c r="K10" s="99"/>
      <c r="L10" s="99"/>
      <c r="M10" s="99"/>
      <c r="N10" s="99"/>
      <c r="O10" s="99"/>
      <c r="P10" s="99"/>
      <c r="Q10" s="99"/>
      <c r="R10" s="99"/>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row>
    <row r="11" spans="1:252" ht="15" x14ac:dyDescent="0.2">
      <c r="A11" s="107" t="s">
        <v>215</v>
      </c>
      <c r="B11" s="108">
        <v>193</v>
      </c>
      <c r="C11" s="105" t="s">
        <v>119</v>
      </c>
      <c r="D11" s="101" t="b">
        <f t="shared" si="0"/>
        <v>0</v>
      </c>
      <c r="E11" s="109" t="s">
        <v>215</v>
      </c>
      <c r="F11" s="110">
        <v>182</v>
      </c>
      <c r="G11" s="99"/>
      <c r="H11" s="99"/>
      <c r="I11" s="99"/>
      <c r="J11" s="99"/>
      <c r="K11" s="99"/>
      <c r="L11" s="99"/>
      <c r="M11" s="99"/>
      <c r="N11" s="99"/>
      <c r="O11" s="99"/>
      <c r="P11" s="99"/>
      <c r="Q11" s="99"/>
      <c r="R11" s="99"/>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row>
    <row r="12" spans="1:252" ht="15" x14ac:dyDescent="0.2">
      <c r="A12" s="107" t="s">
        <v>216</v>
      </c>
      <c r="B12" s="108">
        <v>184</v>
      </c>
      <c r="C12" s="105" t="s">
        <v>119</v>
      </c>
      <c r="D12" s="101" t="b">
        <f t="shared" si="0"/>
        <v>0</v>
      </c>
      <c r="E12" s="109" t="s">
        <v>216</v>
      </c>
      <c r="F12" s="110">
        <v>180</v>
      </c>
      <c r="G12" s="99"/>
      <c r="H12" s="99"/>
      <c r="I12" s="99"/>
      <c r="J12" s="99"/>
      <c r="K12" s="99"/>
      <c r="L12" s="99"/>
      <c r="M12" s="99"/>
      <c r="N12" s="99"/>
      <c r="O12" s="99"/>
      <c r="P12" s="99"/>
      <c r="Q12" s="99"/>
      <c r="R12" s="99"/>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row>
    <row r="13" spans="1:252" ht="15" x14ac:dyDescent="0.2">
      <c r="A13" s="107" t="s">
        <v>217</v>
      </c>
      <c r="B13" s="108">
        <v>200</v>
      </c>
      <c r="C13" s="105" t="s">
        <v>119</v>
      </c>
      <c r="D13" s="101" t="b">
        <f t="shared" si="0"/>
        <v>0</v>
      </c>
      <c r="E13" s="109" t="s">
        <v>217</v>
      </c>
      <c r="F13" s="110">
        <v>196</v>
      </c>
      <c r="G13" s="99"/>
      <c r="H13" s="99"/>
      <c r="I13" s="99"/>
      <c r="J13" s="99"/>
      <c r="K13" s="99"/>
      <c r="L13" s="99"/>
      <c r="M13" s="99"/>
      <c r="N13" s="99"/>
      <c r="O13" s="99"/>
      <c r="P13" s="99"/>
      <c r="Q13" s="99"/>
      <c r="R13" s="99"/>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row>
    <row r="14" spans="1:252" ht="15" x14ac:dyDescent="0.2">
      <c r="A14" s="107" t="s">
        <v>218</v>
      </c>
      <c r="B14" s="108">
        <v>129</v>
      </c>
      <c r="C14" s="105" t="s">
        <v>119</v>
      </c>
      <c r="D14" s="101" t="b">
        <f t="shared" si="0"/>
        <v>0</v>
      </c>
      <c r="E14" s="109" t="s">
        <v>218</v>
      </c>
      <c r="F14" s="110">
        <v>151</v>
      </c>
      <c r="G14" s="99"/>
      <c r="H14" s="99"/>
      <c r="I14" s="99"/>
      <c r="J14" s="99"/>
      <c r="K14" s="99"/>
      <c r="L14" s="99"/>
      <c r="M14" s="99"/>
      <c r="N14" s="99"/>
      <c r="O14" s="99"/>
      <c r="P14" s="99"/>
      <c r="Q14" s="99"/>
      <c r="R14" s="99"/>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row>
    <row r="15" spans="1:252" ht="15" x14ac:dyDescent="0.2">
      <c r="A15" s="107" t="s">
        <v>219</v>
      </c>
      <c r="B15" s="108">
        <v>104</v>
      </c>
      <c r="C15" s="105" t="s">
        <v>119</v>
      </c>
      <c r="D15" s="101" t="b">
        <v>1</v>
      </c>
      <c r="E15" s="109" t="s">
        <v>264</v>
      </c>
      <c r="F15" s="110">
        <v>101</v>
      </c>
      <c r="G15" s="99"/>
      <c r="H15" s="99"/>
      <c r="I15" s="99"/>
      <c r="J15" s="99"/>
      <c r="K15" s="99"/>
      <c r="L15" s="99"/>
      <c r="M15" s="99"/>
      <c r="N15" s="99"/>
      <c r="O15" s="99"/>
      <c r="P15" s="99"/>
      <c r="Q15" s="99"/>
      <c r="R15" s="99"/>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row>
    <row r="16" spans="1:252" ht="15" x14ac:dyDescent="0.2">
      <c r="A16" s="107" t="s">
        <v>220</v>
      </c>
      <c r="B16" s="108">
        <v>172</v>
      </c>
      <c r="C16" s="105" t="s">
        <v>119</v>
      </c>
      <c r="D16" s="101" t="b">
        <f t="shared" si="0"/>
        <v>0</v>
      </c>
      <c r="E16" s="109" t="s">
        <v>219</v>
      </c>
      <c r="F16" s="110">
        <v>98</v>
      </c>
      <c r="G16" s="99"/>
      <c r="H16" s="99"/>
      <c r="I16" s="99"/>
      <c r="J16" s="99"/>
      <c r="K16" s="99"/>
      <c r="L16" s="99"/>
      <c r="M16" s="99"/>
      <c r="N16" s="99"/>
      <c r="O16" s="99"/>
      <c r="P16" s="99"/>
      <c r="Q16" s="99"/>
      <c r="R16" s="99"/>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row>
    <row r="17" spans="1:252" ht="15" x14ac:dyDescent="0.2">
      <c r="A17" s="107" t="s">
        <v>221</v>
      </c>
      <c r="B17" s="108">
        <v>166</v>
      </c>
      <c r="C17" s="105" t="s">
        <v>119</v>
      </c>
      <c r="D17" s="101" t="b">
        <f t="shared" si="0"/>
        <v>0</v>
      </c>
      <c r="E17" s="109" t="s">
        <v>220</v>
      </c>
      <c r="F17" s="110">
        <v>176</v>
      </c>
      <c r="G17" s="99"/>
      <c r="H17" s="99"/>
      <c r="I17" s="99"/>
      <c r="J17" s="99"/>
      <c r="K17" s="99"/>
      <c r="L17" s="99"/>
      <c r="M17" s="99"/>
      <c r="N17" s="99"/>
      <c r="O17" s="99"/>
      <c r="P17" s="99"/>
      <c r="Q17" s="99"/>
      <c r="R17" s="99"/>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row>
    <row r="18" spans="1:252" ht="15" x14ac:dyDescent="0.2">
      <c r="A18" s="107" t="s">
        <v>222</v>
      </c>
      <c r="B18" s="108">
        <v>98</v>
      </c>
      <c r="C18" s="105" t="s">
        <v>119</v>
      </c>
      <c r="D18" s="101" t="b">
        <f t="shared" si="0"/>
        <v>0</v>
      </c>
      <c r="E18" s="109" t="s">
        <v>221</v>
      </c>
      <c r="F18" s="110">
        <v>166</v>
      </c>
      <c r="G18" s="99"/>
      <c r="H18" s="99"/>
      <c r="I18" s="99"/>
      <c r="J18" s="99"/>
      <c r="K18" s="99"/>
      <c r="L18" s="99"/>
      <c r="M18" s="99"/>
      <c r="N18" s="99"/>
      <c r="O18" s="99"/>
      <c r="P18" s="99"/>
      <c r="Q18" s="99"/>
      <c r="R18" s="99"/>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row>
    <row r="19" spans="1:252" ht="15" x14ac:dyDescent="0.2">
      <c r="A19" s="107" t="s">
        <v>223</v>
      </c>
      <c r="B19" s="108">
        <v>106</v>
      </c>
      <c r="C19" s="105" t="s">
        <v>119</v>
      </c>
      <c r="D19" s="101" t="b">
        <f t="shared" si="0"/>
        <v>0</v>
      </c>
      <c r="E19" s="109" t="s">
        <v>222</v>
      </c>
      <c r="F19" s="110">
        <v>87</v>
      </c>
      <c r="G19" s="99"/>
      <c r="H19" s="99"/>
      <c r="I19" s="99"/>
      <c r="J19" s="99"/>
      <c r="K19" s="99"/>
      <c r="L19" s="99"/>
      <c r="M19" s="99"/>
      <c r="N19" s="99"/>
      <c r="O19" s="99"/>
      <c r="P19" s="99"/>
      <c r="Q19" s="99"/>
      <c r="R19" s="99"/>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row>
    <row r="20" spans="1:252" ht="15" x14ac:dyDescent="0.2">
      <c r="A20" s="107" t="s">
        <v>224</v>
      </c>
      <c r="B20" s="108">
        <v>200</v>
      </c>
      <c r="C20" s="105" t="s">
        <v>119</v>
      </c>
      <c r="D20" s="101" t="b">
        <f t="shared" si="0"/>
        <v>0</v>
      </c>
      <c r="E20" s="109" t="s">
        <v>223</v>
      </c>
      <c r="F20" s="110">
        <v>89</v>
      </c>
      <c r="G20" s="99"/>
      <c r="H20" s="99"/>
      <c r="I20" s="99"/>
      <c r="J20" s="99"/>
      <c r="K20" s="99"/>
      <c r="L20" s="99"/>
      <c r="M20" s="99"/>
      <c r="N20" s="99"/>
      <c r="O20" s="99"/>
      <c r="P20" s="99"/>
      <c r="Q20" s="99"/>
      <c r="R20" s="99"/>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row>
    <row r="21" spans="1:252" ht="15" x14ac:dyDescent="0.2">
      <c r="A21" s="107" t="s">
        <v>225</v>
      </c>
      <c r="B21" s="108">
        <v>138</v>
      </c>
      <c r="C21" s="105" t="s">
        <v>119</v>
      </c>
      <c r="D21" s="101" t="b">
        <f t="shared" si="0"/>
        <v>0</v>
      </c>
      <c r="E21" s="109" t="s">
        <v>224</v>
      </c>
      <c r="F21" s="110">
        <v>200</v>
      </c>
      <c r="G21" s="99"/>
      <c r="H21" s="99"/>
      <c r="I21" s="99"/>
      <c r="J21" s="99"/>
      <c r="K21" s="99"/>
      <c r="L21" s="99"/>
      <c r="M21" s="99"/>
      <c r="N21" s="99"/>
      <c r="O21" s="99"/>
      <c r="P21" s="99"/>
      <c r="Q21" s="99"/>
      <c r="R21" s="99"/>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row>
    <row r="22" spans="1:252" ht="15" x14ac:dyDescent="0.2">
      <c r="A22" s="107" t="s">
        <v>226</v>
      </c>
      <c r="B22" s="108">
        <v>200</v>
      </c>
      <c r="C22" s="105" t="s">
        <v>119</v>
      </c>
      <c r="D22" s="101" t="b">
        <f t="shared" si="0"/>
        <v>0</v>
      </c>
      <c r="E22" s="109" t="s">
        <v>225</v>
      </c>
      <c r="F22" s="110">
        <v>120</v>
      </c>
      <c r="G22" s="99"/>
      <c r="H22" s="99"/>
      <c r="I22" s="99"/>
      <c r="J22" s="99"/>
      <c r="K22" s="99"/>
      <c r="L22" s="99"/>
      <c r="M22" s="99"/>
      <c r="N22" s="99"/>
      <c r="O22" s="99"/>
      <c r="P22" s="99"/>
      <c r="Q22" s="99"/>
      <c r="R22" s="99"/>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c r="IR22" s="101"/>
    </row>
    <row r="23" spans="1:252" ht="15" x14ac:dyDescent="0.2">
      <c r="A23" s="107" t="s">
        <v>227</v>
      </c>
      <c r="B23" s="108">
        <v>104</v>
      </c>
      <c r="C23" s="105" t="s">
        <v>119</v>
      </c>
      <c r="D23" s="101" t="b">
        <f t="shared" si="0"/>
        <v>0</v>
      </c>
      <c r="E23" s="109" t="s">
        <v>226</v>
      </c>
      <c r="F23" s="110">
        <v>200</v>
      </c>
      <c r="G23" s="99"/>
      <c r="H23" s="99"/>
      <c r="I23" s="99"/>
      <c r="J23" s="99"/>
      <c r="K23" s="99"/>
      <c r="L23" s="99"/>
      <c r="M23" s="99"/>
      <c r="N23" s="99"/>
      <c r="O23" s="99"/>
      <c r="P23" s="99"/>
      <c r="Q23" s="99"/>
      <c r="R23" s="99"/>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row>
    <row r="24" spans="1:252" ht="15" x14ac:dyDescent="0.2">
      <c r="A24" s="107" t="s">
        <v>228</v>
      </c>
      <c r="B24" s="108">
        <v>126</v>
      </c>
      <c r="C24" s="105" t="s">
        <v>119</v>
      </c>
      <c r="D24" s="101" t="b">
        <f t="shared" si="0"/>
        <v>0</v>
      </c>
      <c r="E24" s="109" t="s">
        <v>227</v>
      </c>
      <c r="F24" s="110">
        <v>98</v>
      </c>
      <c r="G24" s="99"/>
      <c r="H24" s="99"/>
      <c r="I24" s="99"/>
      <c r="J24" s="99"/>
      <c r="K24" s="99"/>
      <c r="L24" s="99"/>
      <c r="M24" s="99"/>
      <c r="N24" s="99"/>
      <c r="O24" s="99"/>
      <c r="P24" s="99"/>
      <c r="Q24" s="99"/>
      <c r="R24" s="99"/>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row>
    <row r="25" spans="1:252" ht="15" x14ac:dyDescent="0.2">
      <c r="A25" s="107" t="s">
        <v>229</v>
      </c>
      <c r="B25" s="108">
        <v>81</v>
      </c>
      <c r="C25" s="105" t="s">
        <v>119</v>
      </c>
      <c r="D25" s="101" t="b">
        <f t="shared" si="0"/>
        <v>0</v>
      </c>
      <c r="E25" s="109" t="s">
        <v>228</v>
      </c>
      <c r="F25" s="110">
        <v>121</v>
      </c>
      <c r="G25" s="99"/>
      <c r="H25" s="99"/>
      <c r="I25" s="99"/>
      <c r="J25" s="99"/>
      <c r="K25" s="99"/>
      <c r="L25" s="99"/>
      <c r="M25" s="99"/>
      <c r="N25" s="99"/>
      <c r="O25" s="99"/>
      <c r="P25" s="99"/>
      <c r="Q25" s="99"/>
      <c r="R25" s="99"/>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row>
    <row r="26" spans="1:252" ht="15" x14ac:dyDescent="0.2">
      <c r="A26" s="107" t="s">
        <v>230</v>
      </c>
      <c r="B26" s="108">
        <v>114</v>
      </c>
      <c r="C26" s="105" t="s">
        <v>119</v>
      </c>
      <c r="D26" s="101" t="b">
        <f t="shared" si="0"/>
        <v>0</v>
      </c>
      <c r="E26" s="109" t="s">
        <v>229</v>
      </c>
      <c r="F26" s="110">
        <v>80</v>
      </c>
      <c r="G26" s="99"/>
      <c r="H26" s="99"/>
      <c r="I26" s="99"/>
      <c r="J26" s="99"/>
      <c r="K26" s="99"/>
      <c r="L26" s="99"/>
      <c r="M26" s="99"/>
      <c r="N26" s="99"/>
      <c r="O26" s="99"/>
      <c r="P26" s="99"/>
      <c r="Q26" s="99"/>
      <c r="R26" s="99"/>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row>
    <row r="27" spans="1:252" ht="15" x14ac:dyDescent="0.2">
      <c r="A27" s="107" t="s">
        <v>231</v>
      </c>
      <c r="B27" s="108">
        <v>136</v>
      </c>
      <c r="C27" s="105" t="s">
        <v>119</v>
      </c>
      <c r="D27" s="101" t="b">
        <f t="shared" si="0"/>
        <v>0</v>
      </c>
      <c r="E27" s="109" t="s">
        <v>230</v>
      </c>
      <c r="F27" s="110">
        <v>114</v>
      </c>
      <c r="G27" s="99"/>
      <c r="H27" s="99"/>
      <c r="I27" s="99"/>
      <c r="J27" s="99"/>
      <c r="K27" s="99"/>
      <c r="L27" s="99"/>
      <c r="M27" s="99"/>
      <c r="N27" s="99"/>
      <c r="O27" s="99"/>
      <c r="P27" s="99"/>
      <c r="Q27" s="99"/>
      <c r="R27" s="99"/>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c r="IR27" s="101"/>
    </row>
    <row r="28" spans="1:252" ht="15" x14ac:dyDescent="0.2">
      <c r="A28" s="107" t="s">
        <v>232</v>
      </c>
      <c r="B28" s="108">
        <v>161</v>
      </c>
      <c r="C28" s="105" t="s">
        <v>119</v>
      </c>
      <c r="D28" s="101" t="b">
        <f t="shared" si="0"/>
        <v>0</v>
      </c>
      <c r="E28" s="109" t="s">
        <v>231</v>
      </c>
      <c r="F28" s="110">
        <v>139</v>
      </c>
      <c r="G28" s="99"/>
      <c r="H28" s="99"/>
      <c r="I28" s="99"/>
      <c r="J28" s="99"/>
      <c r="K28" s="99"/>
      <c r="L28" s="99"/>
      <c r="M28" s="99"/>
      <c r="N28" s="99"/>
      <c r="O28" s="99"/>
      <c r="P28" s="99"/>
      <c r="Q28" s="99"/>
      <c r="R28" s="99"/>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row>
    <row r="29" spans="1:252" ht="15" x14ac:dyDescent="0.2">
      <c r="A29" s="107" t="s">
        <v>233</v>
      </c>
      <c r="B29" s="108">
        <v>200</v>
      </c>
      <c r="C29" s="105" t="s">
        <v>119</v>
      </c>
      <c r="D29" s="101" t="b">
        <f t="shared" si="0"/>
        <v>0</v>
      </c>
      <c r="E29" s="109" t="s">
        <v>232</v>
      </c>
      <c r="F29" s="110">
        <v>167</v>
      </c>
      <c r="G29" s="111"/>
      <c r="H29" s="111"/>
      <c r="I29" s="111"/>
      <c r="J29" s="111"/>
      <c r="K29" s="111"/>
      <c r="L29" s="111"/>
      <c r="M29" s="111"/>
      <c r="N29" s="111"/>
      <c r="O29" s="111"/>
      <c r="P29" s="111"/>
      <c r="Q29" s="111"/>
      <c r="R29" s="11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row>
    <row r="30" spans="1:252" ht="15" x14ac:dyDescent="0.2">
      <c r="A30" s="107" t="s">
        <v>234</v>
      </c>
      <c r="B30" s="108">
        <v>184</v>
      </c>
      <c r="C30" s="105" t="s">
        <v>119</v>
      </c>
      <c r="D30" s="101" t="b">
        <f t="shared" si="0"/>
        <v>0</v>
      </c>
      <c r="E30" s="109" t="s">
        <v>233</v>
      </c>
      <c r="F30" s="110">
        <v>200</v>
      </c>
      <c r="G30" s="111"/>
      <c r="H30" s="111"/>
      <c r="I30" s="111"/>
      <c r="J30" s="111"/>
      <c r="K30" s="111"/>
      <c r="L30" s="111"/>
      <c r="M30" s="111"/>
      <c r="N30" s="111"/>
      <c r="O30" s="111"/>
      <c r="P30" s="111"/>
      <c r="Q30" s="111"/>
      <c r="R30" s="11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row>
    <row r="31" spans="1:252" ht="15" x14ac:dyDescent="0.2">
      <c r="A31" s="136" t="s">
        <v>327</v>
      </c>
      <c r="B31" s="140">
        <v>80</v>
      </c>
      <c r="C31" s="112" t="s">
        <v>119</v>
      </c>
      <c r="D31" s="101" t="b">
        <f t="shared" si="0"/>
        <v>0</v>
      </c>
      <c r="E31" s="109" t="s">
        <v>234</v>
      </c>
      <c r="F31" s="110">
        <v>198</v>
      </c>
      <c r="G31" s="111"/>
      <c r="H31" s="111"/>
      <c r="I31" s="111"/>
      <c r="J31" s="111"/>
      <c r="K31" s="111"/>
      <c r="L31" s="111"/>
      <c r="M31" s="111"/>
      <c r="N31" s="111"/>
      <c r="O31" s="111"/>
      <c r="P31" s="111"/>
      <c r="Q31" s="111"/>
      <c r="R31" s="11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row>
    <row r="32" spans="1:252" ht="15" x14ac:dyDescent="0.2">
      <c r="A32" s="136" t="s">
        <v>266</v>
      </c>
      <c r="B32" s="137">
        <v>159</v>
      </c>
      <c r="C32" s="138"/>
      <c r="D32" s="101" t="b">
        <f t="shared" si="0"/>
        <v>0</v>
      </c>
      <c r="E32" s="116" t="s">
        <v>280</v>
      </c>
      <c r="F32" s="117">
        <v>80</v>
      </c>
      <c r="G32" s="111"/>
      <c r="H32" s="111"/>
      <c r="I32" s="111"/>
      <c r="J32" s="111"/>
      <c r="K32" s="111"/>
      <c r="L32" s="111"/>
      <c r="M32" s="111"/>
      <c r="N32" s="111"/>
      <c r="O32" s="111"/>
      <c r="P32" s="111"/>
      <c r="Q32" s="111"/>
      <c r="R32" s="111"/>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row>
    <row r="33" spans="1:252" ht="15" x14ac:dyDescent="0.2">
      <c r="A33" s="136" t="s">
        <v>285</v>
      </c>
      <c r="B33" s="137">
        <v>80</v>
      </c>
      <c r="C33" s="138"/>
      <c r="D33" s="101" t="b">
        <f t="shared" si="0"/>
        <v>1</v>
      </c>
      <c r="E33" s="116" t="s">
        <v>235</v>
      </c>
      <c r="F33" s="117">
        <v>80</v>
      </c>
      <c r="G33" s="111"/>
      <c r="H33" s="111"/>
      <c r="I33" s="111"/>
      <c r="J33" s="111"/>
      <c r="K33" s="111"/>
      <c r="L33" s="111"/>
      <c r="M33" s="111"/>
      <c r="N33" s="111"/>
      <c r="O33" s="111"/>
      <c r="P33" s="111"/>
      <c r="Q33" s="111"/>
      <c r="R33" s="111"/>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row>
    <row r="34" spans="1:252" ht="15" x14ac:dyDescent="0.2">
      <c r="A34" s="136" t="s">
        <v>272</v>
      </c>
      <c r="B34" s="137">
        <v>200</v>
      </c>
      <c r="C34" s="138"/>
      <c r="D34" s="101" t="b">
        <f t="shared" si="0"/>
        <v>0</v>
      </c>
      <c r="E34" s="116" t="s">
        <v>236</v>
      </c>
      <c r="F34" s="117">
        <v>80</v>
      </c>
      <c r="G34" s="111"/>
      <c r="H34" s="111"/>
      <c r="I34" s="111"/>
      <c r="J34" s="111"/>
      <c r="K34" s="111"/>
      <c r="L34" s="111"/>
      <c r="M34" s="111"/>
      <c r="N34" s="111"/>
      <c r="O34" s="111"/>
      <c r="P34" s="111"/>
      <c r="Q34" s="111"/>
      <c r="R34" s="111"/>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row>
    <row r="35" spans="1:252" ht="15" x14ac:dyDescent="0.2">
      <c r="A35" s="136" t="s">
        <v>277</v>
      </c>
      <c r="B35" s="137">
        <v>200</v>
      </c>
      <c r="C35" s="138"/>
      <c r="D35" s="101"/>
      <c r="E35" s="116"/>
      <c r="F35" s="117"/>
      <c r="G35" s="111"/>
      <c r="H35" s="111"/>
      <c r="I35" s="111"/>
      <c r="J35" s="111"/>
      <c r="K35" s="111"/>
      <c r="L35" s="111"/>
      <c r="M35" s="111"/>
      <c r="N35" s="111"/>
      <c r="O35" s="111"/>
      <c r="P35" s="111"/>
      <c r="Q35" s="111"/>
      <c r="R35" s="111"/>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row>
    <row r="36" spans="1:252" ht="15" x14ac:dyDescent="0.2">
      <c r="A36" s="136" t="s">
        <v>279</v>
      </c>
      <c r="B36" s="137">
        <v>87</v>
      </c>
      <c r="C36" s="138"/>
      <c r="D36" s="101" t="b">
        <f t="shared" si="0"/>
        <v>0</v>
      </c>
      <c r="E36" s="116" t="s">
        <v>237</v>
      </c>
      <c r="F36" s="117">
        <v>94</v>
      </c>
      <c r="G36" s="111"/>
      <c r="H36" s="111"/>
      <c r="I36" s="111"/>
      <c r="J36" s="111"/>
      <c r="K36" s="111"/>
      <c r="L36" s="111"/>
      <c r="M36" s="111"/>
      <c r="N36" s="111"/>
      <c r="O36" s="111"/>
      <c r="P36" s="111"/>
      <c r="Q36" s="111"/>
      <c r="R36" s="111"/>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row>
    <row r="37" spans="1:252" ht="15" x14ac:dyDescent="0.2">
      <c r="A37" s="113" t="s">
        <v>237</v>
      </c>
      <c r="B37" s="114">
        <v>92</v>
      </c>
      <c r="C37" s="115" t="s">
        <v>118</v>
      </c>
      <c r="D37" s="101" t="b">
        <f t="shared" si="0"/>
        <v>0</v>
      </c>
      <c r="E37" s="116" t="s">
        <v>238</v>
      </c>
      <c r="F37" s="117">
        <v>80</v>
      </c>
      <c r="G37" s="111"/>
      <c r="H37" s="111"/>
      <c r="I37" s="111"/>
      <c r="J37" s="111"/>
      <c r="K37" s="111"/>
      <c r="L37" s="111"/>
      <c r="M37" s="111"/>
      <c r="N37" s="111"/>
      <c r="O37" s="111"/>
      <c r="P37" s="111"/>
      <c r="Q37" s="111"/>
      <c r="R37" s="111"/>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row>
    <row r="38" spans="1:252" ht="15" x14ac:dyDescent="0.2">
      <c r="A38" s="113" t="s">
        <v>240</v>
      </c>
      <c r="B38" s="114">
        <v>200</v>
      </c>
      <c r="C38" s="115" t="s">
        <v>118</v>
      </c>
      <c r="D38" s="101" t="b">
        <f t="shared" si="0"/>
        <v>0</v>
      </c>
      <c r="E38" s="116" t="s">
        <v>239</v>
      </c>
      <c r="F38" s="117">
        <v>80</v>
      </c>
      <c r="G38" s="111"/>
      <c r="H38" s="111"/>
      <c r="I38" s="111"/>
      <c r="J38" s="111"/>
      <c r="K38" s="111"/>
      <c r="L38" s="111"/>
      <c r="M38" s="111"/>
      <c r="N38" s="111"/>
      <c r="O38" s="111"/>
      <c r="P38" s="111"/>
      <c r="Q38" s="111"/>
      <c r="R38" s="111"/>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row>
    <row r="39" spans="1:252" ht="15" x14ac:dyDescent="0.2">
      <c r="A39" s="113" t="s">
        <v>242</v>
      </c>
      <c r="B39" s="114">
        <v>110</v>
      </c>
      <c r="C39" s="115" t="s">
        <v>118</v>
      </c>
      <c r="D39" s="101" t="b">
        <f t="shared" si="0"/>
        <v>0</v>
      </c>
      <c r="E39" s="116" t="s">
        <v>240</v>
      </c>
      <c r="F39" s="117">
        <v>200</v>
      </c>
      <c r="G39" s="111"/>
      <c r="H39" s="111"/>
      <c r="I39" s="111"/>
      <c r="J39" s="111"/>
      <c r="K39" s="111"/>
      <c r="L39" s="111"/>
      <c r="M39" s="111"/>
      <c r="N39" s="111"/>
      <c r="O39" s="111"/>
      <c r="P39" s="111"/>
      <c r="Q39" s="111"/>
      <c r="R39" s="111"/>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row>
    <row r="40" spans="1:252" ht="15" x14ac:dyDescent="0.2">
      <c r="A40" s="113" t="s">
        <v>244</v>
      </c>
      <c r="B40" s="114">
        <v>94</v>
      </c>
      <c r="C40" s="115" t="s">
        <v>118</v>
      </c>
      <c r="D40" s="101" t="b">
        <f t="shared" si="0"/>
        <v>0</v>
      </c>
      <c r="E40" s="116" t="s">
        <v>241</v>
      </c>
      <c r="F40" s="117">
        <v>80</v>
      </c>
      <c r="G40" s="111"/>
      <c r="H40" s="111"/>
      <c r="I40" s="111"/>
      <c r="J40" s="111"/>
      <c r="K40" s="111"/>
      <c r="L40" s="111"/>
      <c r="M40" s="111"/>
      <c r="N40" s="111"/>
      <c r="O40" s="111"/>
      <c r="P40" s="111"/>
      <c r="Q40" s="111"/>
      <c r="R40" s="111"/>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row>
    <row r="41" spans="1:252" ht="15" x14ac:dyDescent="0.2">
      <c r="A41" s="113" t="s">
        <v>286</v>
      </c>
      <c r="B41" s="114">
        <v>200</v>
      </c>
      <c r="C41" s="115" t="s">
        <v>118</v>
      </c>
      <c r="D41" s="101" t="b">
        <f t="shared" si="0"/>
        <v>0</v>
      </c>
      <c r="E41" s="116" t="s">
        <v>242</v>
      </c>
      <c r="F41" s="117">
        <v>177</v>
      </c>
      <c r="G41" s="111"/>
      <c r="H41" s="111"/>
      <c r="I41" s="111"/>
      <c r="J41" s="111"/>
      <c r="K41" s="111"/>
      <c r="L41" s="111"/>
      <c r="M41" s="111"/>
      <c r="N41" s="111"/>
      <c r="O41" s="111"/>
      <c r="P41" s="111"/>
      <c r="Q41" s="111"/>
      <c r="R41" s="111"/>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row>
    <row r="42" spans="1:252" ht="15" x14ac:dyDescent="0.2">
      <c r="A42" s="113" t="s">
        <v>258</v>
      </c>
      <c r="B42" s="114">
        <v>200</v>
      </c>
      <c r="C42" s="115" t="s">
        <v>118</v>
      </c>
      <c r="D42" s="101" t="b">
        <f t="shared" si="0"/>
        <v>0</v>
      </c>
      <c r="E42" s="116" t="s">
        <v>243</v>
      </c>
      <c r="F42" s="117">
        <v>80</v>
      </c>
      <c r="G42" s="111"/>
      <c r="H42" s="111"/>
      <c r="I42" s="111"/>
      <c r="J42" s="111"/>
      <c r="K42" s="111"/>
      <c r="L42" s="111"/>
      <c r="M42" s="111"/>
      <c r="N42" s="111"/>
      <c r="O42" s="111"/>
      <c r="P42" s="111"/>
      <c r="Q42" s="111"/>
      <c r="R42" s="111"/>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row>
    <row r="43" spans="1:252" ht="15" x14ac:dyDescent="0.2">
      <c r="A43" s="113" t="s">
        <v>262</v>
      </c>
      <c r="B43" s="114">
        <v>83</v>
      </c>
      <c r="C43" s="115" t="s">
        <v>118</v>
      </c>
      <c r="D43" s="101" t="b">
        <f t="shared" si="0"/>
        <v>0</v>
      </c>
      <c r="E43" s="116" t="s">
        <v>244</v>
      </c>
      <c r="F43" s="117">
        <v>97</v>
      </c>
      <c r="G43" s="111"/>
      <c r="H43" s="111"/>
      <c r="I43" s="111"/>
      <c r="J43" s="111"/>
      <c r="K43" s="111"/>
      <c r="L43" s="111"/>
      <c r="M43" s="111"/>
      <c r="N43" s="111"/>
      <c r="O43" s="111"/>
      <c r="P43" s="111"/>
      <c r="Q43" s="111"/>
      <c r="R43" s="111"/>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c r="IR43" s="118"/>
    </row>
    <row r="44" spans="1:252" ht="15" x14ac:dyDescent="0.2">
      <c r="A44" s="113" t="s">
        <v>265</v>
      </c>
      <c r="B44" s="114">
        <v>131</v>
      </c>
      <c r="C44" s="115" t="s">
        <v>118</v>
      </c>
      <c r="D44" s="101" t="b">
        <f t="shared" si="0"/>
        <v>0</v>
      </c>
      <c r="E44" s="116" t="s">
        <v>245</v>
      </c>
      <c r="F44" s="117">
        <v>80</v>
      </c>
      <c r="G44" s="111"/>
      <c r="H44" s="111"/>
      <c r="I44" s="111"/>
      <c r="J44" s="111"/>
      <c r="K44" s="111"/>
      <c r="L44" s="111"/>
      <c r="M44" s="111"/>
      <c r="N44" s="111"/>
      <c r="O44" s="111"/>
      <c r="P44" s="111"/>
      <c r="Q44" s="111"/>
      <c r="R44" s="111"/>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c r="IP44" s="118"/>
      <c r="IQ44" s="118"/>
      <c r="IR44" s="118"/>
    </row>
    <row r="45" spans="1:252" ht="15" x14ac:dyDescent="0.2">
      <c r="A45" s="113" t="s">
        <v>287</v>
      </c>
      <c r="B45" s="114">
        <v>200</v>
      </c>
      <c r="C45" s="115" t="s">
        <v>118</v>
      </c>
      <c r="D45" s="101" t="b">
        <f t="shared" si="0"/>
        <v>0</v>
      </c>
      <c r="E45" s="116" t="s">
        <v>246</v>
      </c>
      <c r="F45" s="117">
        <v>80</v>
      </c>
      <c r="G45" s="111"/>
      <c r="H45" s="111"/>
      <c r="I45" s="111"/>
      <c r="J45" s="111"/>
      <c r="K45" s="111"/>
      <c r="L45" s="111"/>
      <c r="M45" s="111"/>
      <c r="N45" s="111"/>
      <c r="O45" s="111"/>
      <c r="P45" s="111"/>
      <c r="Q45" s="111"/>
      <c r="R45" s="111"/>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row>
    <row r="46" spans="1:252" ht="15" x14ac:dyDescent="0.2">
      <c r="A46" s="113" t="s">
        <v>267</v>
      </c>
      <c r="B46" s="114">
        <v>144</v>
      </c>
      <c r="C46" s="115" t="s">
        <v>118</v>
      </c>
      <c r="D46" s="101" t="b">
        <f t="shared" si="0"/>
        <v>0</v>
      </c>
      <c r="E46" s="116" t="s">
        <v>247</v>
      </c>
      <c r="F46" s="117">
        <v>80</v>
      </c>
      <c r="G46" s="111"/>
      <c r="H46" s="111"/>
      <c r="I46" s="111"/>
      <c r="J46" s="111"/>
      <c r="K46" s="111"/>
      <c r="L46" s="111"/>
      <c r="M46" s="111"/>
      <c r="N46" s="111"/>
      <c r="O46" s="111"/>
      <c r="P46" s="111"/>
      <c r="Q46" s="111"/>
      <c r="R46" s="111"/>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c r="GQ46" s="118"/>
      <c r="GR46" s="118"/>
      <c r="GS46" s="118"/>
      <c r="GT46" s="118"/>
      <c r="GU46" s="118"/>
      <c r="GV46" s="118"/>
      <c r="GW46" s="118"/>
      <c r="GX46" s="118"/>
      <c r="GY46" s="118"/>
      <c r="GZ46" s="118"/>
      <c r="HA46" s="118"/>
      <c r="HB46" s="118"/>
      <c r="HC46" s="118"/>
      <c r="HD46" s="118"/>
      <c r="HE46" s="118"/>
      <c r="HF46" s="118"/>
      <c r="HG46" s="118"/>
      <c r="HH46" s="118"/>
      <c r="HI46" s="118"/>
      <c r="HJ46" s="118"/>
      <c r="HK46" s="118"/>
      <c r="HL46" s="118"/>
      <c r="HM46" s="118"/>
      <c r="HN46" s="118"/>
      <c r="HO46" s="118"/>
      <c r="HP46" s="118"/>
      <c r="HQ46" s="118"/>
      <c r="HR46" s="118"/>
      <c r="HS46" s="118"/>
      <c r="HT46" s="118"/>
      <c r="HU46" s="118"/>
      <c r="HV46" s="118"/>
      <c r="HW46" s="118"/>
      <c r="HX46" s="118"/>
      <c r="HY46" s="118"/>
      <c r="HZ46" s="118"/>
      <c r="IA46" s="118"/>
      <c r="IB46" s="118"/>
      <c r="IC46" s="118"/>
      <c r="ID46" s="118"/>
      <c r="IE46" s="118"/>
      <c r="IF46" s="118"/>
      <c r="IG46" s="118"/>
      <c r="IH46" s="118"/>
      <c r="II46" s="118"/>
      <c r="IJ46" s="118"/>
      <c r="IK46" s="118"/>
      <c r="IL46" s="118"/>
      <c r="IM46" s="118"/>
      <c r="IN46" s="118"/>
      <c r="IO46" s="118"/>
      <c r="IP46" s="118"/>
      <c r="IQ46" s="118"/>
      <c r="IR46" s="118"/>
    </row>
    <row r="47" spans="1:252" ht="15" x14ac:dyDescent="0.2">
      <c r="A47" s="113" t="s">
        <v>268</v>
      </c>
      <c r="B47" s="114">
        <v>178</v>
      </c>
      <c r="C47" s="115" t="s">
        <v>118</v>
      </c>
      <c r="D47" s="101" t="b">
        <f t="shared" si="0"/>
        <v>0</v>
      </c>
      <c r="E47" s="116" t="s">
        <v>248</v>
      </c>
      <c r="F47" s="117">
        <v>80</v>
      </c>
      <c r="G47" s="111"/>
      <c r="H47" s="111"/>
      <c r="I47" s="111"/>
      <c r="J47" s="111"/>
      <c r="K47" s="111"/>
      <c r="L47" s="111"/>
      <c r="M47" s="111"/>
      <c r="N47" s="111"/>
      <c r="O47" s="111"/>
      <c r="P47" s="111"/>
      <c r="Q47" s="111"/>
      <c r="R47" s="111"/>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c r="GQ47" s="118"/>
      <c r="GR47" s="118"/>
      <c r="GS47" s="118"/>
      <c r="GT47" s="118"/>
      <c r="GU47" s="118"/>
      <c r="GV47" s="118"/>
      <c r="GW47" s="118"/>
      <c r="GX47" s="118"/>
      <c r="GY47" s="118"/>
      <c r="GZ47" s="118"/>
      <c r="HA47" s="118"/>
      <c r="HB47" s="118"/>
      <c r="HC47" s="118"/>
      <c r="HD47" s="118"/>
      <c r="HE47" s="118"/>
      <c r="HF47" s="118"/>
      <c r="HG47" s="118"/>
      <c r="HH47" s="118"/>
      <c r="HI47" s="118"/>
      <c r="HJ47" s="118"/>
      <c r="HK47" s="118"/>
      <c r="HL47" s="118"/>
      <c r="HM47" s="118"/>
      <c r="HN47" s="118"/>
      <c r="HO47" s="118"/>
      <c r="HP47" s="118"/>
      <c r="HQ47" s="118"/>
      <c r="HR47" s="118"/>
      <c r="HS47" s="118"/>
      <c r="HT47" s="118"/>
      <c r="HU47" s="118"/>
      <c r="HV47" s="118"/>
      <c r="HW47" s="118"/>
      <c r="HX47" s="118"/>
      <c r="HY47" s="118"/>
      <c r="HZ47" s="118"/>
      <c r="IA47" s="118"/>
      <c r="IB47" s="118"/>
      <c r="IC47" s="118"/>
      <c r="ID47" s="118"/>
      <c r="IE47" s="118"/>
      <c r="IF47" s="118"/>
      <c r="IG47" s="118"/>
      <c r="IH47" s="118"/>
      <c r="II47" s="118"/>
      <c r="IJ47" s="118"/>
      <c r="IK47" s="118"/>
      <c r="IL47" s="118"/>
      <c r="IM47" s="118"/>
      <c r="IN47" s="118"/>
      <c r="IO47" s="118"/>
      <c r="IP47" s="118"/>
      <c r="IQ47" s="118"/>
      <c r="IR47" s="118"/>
    </row>
    <row r="48" spans="1:252" ht="15" x14ac:dyDescent="0.2">
      <c r="A48" s="113" t="s">
        <v>288</v>
      </c>
      <c r="B48" s="114">
        <v>153</v>
      </c>
      <c r="C48" s="115" t="s">
        <v>118</v>
      </c>
      <c r="D48" s="101" t="b">
        <f t="shared" si="0"/>
        <v>0</v>
      </c>
      <c r="E48" s="116" t="s">
        <v>249</v>
      </c>
      <c r="F48" s="117">
        <v>80</v>
      </c>
      <c r="G48" s="111"/>
      <c r="H48" s="111"/>
      <c r="I48" s="111"/>
      <c r="J48" s="111"/>
      <c r="K48" s="111"/>
      <c r="L48" s="111"/>
      <c r="M48" s="111"/>
      <c r="N48" s="111"/>
      <c r="O48" s="111"/>
      <c r="P48" s="111"/>
      <c r="Q48" s="111"/>
      <c r="R48" s="111"/>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c r="GQ48" s="118"/>
      <c r="GR48" s="118"/>
      <c r="GS48" s="118"/>
      <c r="GT48" s="118"/>
      <c r="GU48" s="118"/>
      <c r="GV48" s="118"/>
      <c r="GW48" s="118"/>
      <c r="GX48" s="118"/>
      <c r="GY48" s="118"/>
      <c r="GZ48" s="118"/>
      <c r="HA48" s="118"/>
      <c r="HB48" s="118"/>
      <c r="HC48" s="118"/>
      <c r="HD48" s="118"/>
      <c r="HE48" s="118"/>
      <c r="HF48" s="118"/>
      <c r="HG48" s="118"/>
      <c r="HH48" s="118"/>
      <c r="HI48" s="118"/>
      <c r="HJ48" s="118"/>
      <c r="HK48" s="118"/>
      <c r="HL48" s="118"/>
      <c r="HM48" s="118"/>
      <c r="HN48" s="118"/>
      <c r="HO48" s="118"/>
      <c r="HP48" s="118"/>
      <c r="HQ48" s="118"/>
      <c r="HR48" s="118"/>
      <c r="HS48" s="118"/>
      <c r="HT48" s="118"/>
      <c r="HU48" s="118"/>
      <c r="HV48" s="118"/>
      <c r="HW48" s="118"/>
      <c r="HX48" s="118"/>
      <c r="HY48" s="118"/>
      <c r="HZ48" s="118"/>
      <c r="IA48" s="118"/>
      <c r="IB48" s="118"/>
      <c r="IC48" s="118"/>
      <c r="ID48" s="118"/>
      <c r="IE48" s="118"/>
      <c r="IF48" s="118"/>
      <c r="IG48" s="118"/>
      <c r="IH48" s="118"/>
      <c r="II48" s="118"/>
      <c r="IJ48" s="118"/>
      <c r="IK48" s="118"/>
      <c r="IL48" s="118"/>
      <c r="IM48" s="118"/>
      <c r="IN48" s="118"/>
      <c r="IO48" s="118"/>
      <c r="IP48" s="118"/>
      <c r="IQ48" s="118"/>
      <c r="IR48" s="118"/>
    </row>
    <row r="49" spans="1:252" ht="15" x14ac:dyDescent="0.2">
      <c r="A49" s="113" t="s">
        <v>269</v>
      </c>
      <c r="B49" s="114">
        <v>200</v>
      </c>
      <c r="C49" s="115" t="s">
        <v>118</v>
      </c>
      <c r="D49" s="101" t="b">
        <f t="shared" si="0"/>
        <v>0</v>
      </c>
      <c r="E49" s="116" t="s">
        <v>250</v>
      </c>
      <c r="F49" s="117">
        <v>80</v>
      </c>
      <c r="G49" s="111"/>
      <c r="H49" s="111"/>
      <c r="I49" s="111"/>
      <c r="J49" s="111"/>
      <c r="K49" s="111"/>
      <c r="L49" s="111"/>
      <c r="M49" s="111"/>
      <c r="N49" s="111"/>
      <c r="O49" s="111"/>
      <c r="P49" s="111"/>
      <c r="Q49" s="111"/>
      <c r="R49" s="111"/>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c r="GQ49" s="118"/>
      <c r="GR49" s="118"/>
      <c r="GS49" s="118"/>
      <c r="GT49" s="118"/>
      <c r="GU49" s="118"/>
      <c r="GV49" s="118"/>
      <c r="GW49" s="118"/>
      <c r="GX49" s="118"/>
      <c r="GY49" s="118"/>
      <c r="GZ49" s="118"/>
      <c r="HA49" s="118"/>
      <c r="HB49" s="118"/>
      <c r="HC49" s="118"/>
      <c r="HD49" s="118"/>
      <c r="HE49" s="118"/>
      <c r="HF49" s="118"/>
      <c r="HG49" s="118"/>
      <c r="HH49" s="118"/>
      <c r="HI49" s="118"/>
      <c r="HJ49" s="118"/>
      <c r="HK49" s="118"/>
      <c r="HL49" s="118"/>
      <c r="HM49" s="118"/>
      <c r="HN49" s="118"/>
      <c r="HO49" s="118"/>
      <c r="HP49" s="118"/>
      <c r="HQ49" s="118"/>
      <c r="HR49" s="118"/>
      <c r="HS49" s="118"/>
      <c r="HT49" s="118"/>
      <c r="HU49" s="118"/>
      <c r="HV49" s="118"/>
      <c r="HW49" s="118"/>
      <c r="HX49" s="118"/>
      <c r="HY49" s="118"/>
      <c r="HZ49" s="118"/>
      <c r="IA49" s="118"/>
      <c r="IB49" s="118"/>
      <c r="IC49" s="118"/>
      <c r="ID49" s="118"/>
      <c r="IE49" s="118"/>
      <c r="IF49" s="118"/>
      <c r="IG49" s="118"/>
      <c r="IH49" s="118"/>
      <c r="II49" s="118"/>
      <c r="IJ49" s="118"/>
      <c r="IK49" s="118"/>
      <c r="IL49" s="118"/>
      <c r="IM49" s="118"/>
      <c r="IN49" s="118"/>
      <c r="IO49" s="118"/>
      <c r="IP49" s="118"/>
      <c r="IQ49" s="118"/>
      <c r="IR49" s="118"/>
    </row>
    <row r="50" spans="1:252" ht="15" x14ac:dyDescent="0.2">
      <c r="A50" s="113" t="s">
        <v>270</v>
      </c>
      <c r="B50" s="114">
        <v>90</v>
      </c>
      <c r="C50" s="115" t="s">
        <v>118</v>
      </c>
      <c r="D50" s="101" t="b">
        <f t="shared" si="0"/>
        <v>0</v>
      </c>
      <c r="E50" s="116" t="s">
        <v>251</v>
      </c>
      <c r="F50" s="117">
        <v>80</v>
      </c>
      <c r="G50" s="111"/>
      <c r="H50" s="111"/>
      <c r="I50" s="111"/>
      <c r="J50" s="111"/>
      <c r="K50" s="111"/>
      <c r="L50" s="111"/>
      <c r="M50" s="111"/>
      <c r="N50" s="111"/>
      <c r="O50" s="111"/>
      <c r="P50" s="111"/>
      <c r="Q50" s="111"/>
      <c r="R50" s="111"/>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c r="IR50" s="118"/>
    </row>
    <row r="51" spans="1:252" ht="15" x14ac:dyDescent="0.2">
      <c r="A51" s="113" t="s">
        <v>271</v>
      </c>
      <c r="B51" s="114">
        <v>86</v>
      </c>
      <c r="C51" s="115" t="s">
        <v>118</v>
      </c>
      <c r="D51" s="101" t="b">
        <f t="shared" si="0"/>
        <v>0</v>
      </c>
      <c r="E51" s="116" t="s">
        <v>252</v>
      </c>
      <c r="F51" s="117">
        <v>80</v>
      </c>
      <c r="G51" s="111"/>
      <c r="H51" s="111"/>
      <c r="I51" s="111"/>
      <c r="J51" s="111"/>
      <c r="K51" s="111"/>
      <c r="L51" s="111"/>
      <c r="M51" s="111"/>
      <c r="N51" s="111"/>
      <c r="O51" s="111"/>
      <c r="P51" s="111"/>
      <c r="Q51" s="111"/>
      <c r="R51" s="111"/>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c r="GQ51" s="118"/>
      <c r="GR51" s="118"/>
      <c r="GS51" s="118"/>
      <c r="GT51" s="118"/>
      <c r="GU51" s="118"/>
      <c r="GV51" s="118"/>
      <c r="GW51" s="118"/>
      <c r="GX51" s="118"/>
      <c r="GY51" s="118"/>
      <c r="GZ51" s="118"/>
      <c r="HA51" s="118"/>
      <c r="HB51" s="118"/>
      <c r="HC51" s="118"/>
      <c r="HD51" s="118"/>
      <c r="HE51" s="118"/>
      <c r="HF51" s="118"/>
      <c r="HG51" s="118"/>
      <c r="HH51" s="118"/>
      <c r="HI51" s="118"/>
      <c r="HJ51" s="118"/>
      <c r="HK51" s="118"/>
      <c r="HL51" s="118"/>
      <c r="HM51" s="118"/>
      <c r="HN51" s="118"/>
      <c r="HO51" s="118"/>
      <c r="HP51" s="118"/>
      <c r="HQ51" s="118"/>
      <c r="HR51" s="118"/>
      <c r="HS51" s="118"/>
      <c r="HT51" s="118"/>
      <c r="HU51" s="118"/>
      <c r="HV51" s="118"/>
      <c r="HW51" s="118"/>
      <c r="HX51" s="118"/>
      <c r="HY51" s="118"/>
      <c r="HZ51" s="118"/>
      <c r="IA51" s="118"/>
      <c r="IB51" s="118"/>
      <c r="IC51" s="118"/>
      <c r="ID51" s="118"/>
      <c r="IE51" s="118"/>
      <c r="IF51" s="118"/>
      <c r="IG51" s="118"/>
      <c r="IH51" s="118"/>
      <c r="II51" s="118"/>
      <c r="IJ51" s="118"/>
      <c r="IK51" s="118"/>
      <c r="IL51" s="118"/>
      <c r="IM51" s="118"/>
      <c r="IN51" s="118"/>
      <c r="IO51" s="118"/>
      <c r="IP51" s="118"/>
      <c r="IQ51" s="118"/>
      <c r="IR51" s="118"/>
    </row>
    <row r="52" spans="1:252" ht="15" x14ac:dyDescent="0.2">
      <c r="A52" s="113" t="s">
        <v>289</v>
      </c>
      <c r="B52" s="114">
        <v>153</v>
      </c>
      <c r="C52" s="115" t="s">
        <v>118</v>
      </c>
      <c r="D52" s="101" t="b">
        <f t="shared" si="0"/>
        <v>0</v>
      </c>
      <c r="E52" s="116" t="s">
        <v>253</v>
      </c>
      <c r="F52" s="117">
        <v>200</v>
      </c>
      <c r="G52" s="111"/>
      <c r="H52" s="111"/>
      <c r="I52" s="111"/>
      <c r="J52" s="111"/>
      <c r="K52" s="111"/>
      <c r="L52" s="111"/>
      <c r="M52" s="111"/>
      <c r="N52" s="111"/>
      <c r="O52" s="111"/>
      <c r="P52" s="111"/>
      <c r="Q52" s="111"/>
      <c r="R52" s="111"/>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c r="GQ52" s="118"/>
      <c r="GR52" s="118"/>
      <c r="GS52" s="118"/>
      <c r="GT52" s="118"/>
      <c r="GU52" s="118"/>
      <c r="GV52" s="118"/>
      <c r="GW52" s="118"/>
      <c r="GX52" s="118"/>
      <c r="GY52" s="118"/>
      <c r="GZ52" s="118"/>
      <c r="HA52" s="118"/>
      <c r="HB52" s="118"/>
      <c r="HC52" s="118"/>
      <c r="HD52" s="118"/>
      <c r="HE52" s="118"/>
      <c r="HF52" s="118"/>
      <c r="HG52" s="118"/>
      <c r="HH52" s="118"/>
      <c r="HI52" s="118"/>
      <c r="HJ52" s="118"/>
      <c r="HK52" s="118"/>
      <c r="HL52" s="118"/>
      <c r="HM52" s="118"/>
      <c r="HN52" s="118"/>
      <c r="HO52" s="118"/>
      <c r="HP52" s="118"/>
      <c r="HQ52" s="118"/>
      <c r="HR52" s="118"/>
      <c r="HS52" s="118"/>
      <c r="HT52" s="118"/>
      <c r="HU52" s="118"/>
      <c r="HV52" s="118"/>
      <c r="HW52" s="118"/>
      <c r="HX52" s="118"/>
      <c r="HY52" s="118"/>
      <c r="HZ52" s="118"/>
      <c r="IA52" s="118"/>
      <c r="IB52" s="118"/>
      <c r="IC52" s="118"/>
      <c r="ID52" s="118"/>
      <c r="IE52" s="118"/>
      <c r="IF52" s="118"/>
      <c r="IG52" s="118"/>
      <c r="IH52" s="118"/>
      <c r="II52" s="118"/>
      <c r="IJ52" s="118"/>
      <c r="IK52" s="118"/>
      <c r="IL52" s="118"/>
      <c r="IM52" s="118"/>
      <c r="IN52" s="118"/>
      <c r="IO52" s="118"/>
      <c r="IP52" s="118"/>
      <c r="IQ52" s="118"/>
      <c r="IR52" s="118"/>
    </row>
    <row r="53" spans="1:252" ht="15" x14ac:dyDescent="0.2">
      <c r="A53" s="113" t="s">
        <v>273</v>
      </c>
      <c r="B53" s="114">
        <v>131</v>
      </c>
      <c r="C53" s="115" t="s">
        <v>118</v>
      </c>
      <c r="D53" s="101" t="b">
        <f t="shared" si="0"/>
        <v>0</v>
      </c>
      <c r="E53" s="116" t="s">
        <v>254</v>
      </c>
      <c r="F53" s="117">
        <v>80</v>
      </c>
      <c r="G53" s="111"/>
      <c r="H53" s="111"/>
      <c r="I53" s="111"/>
      <c r="J53" s="111"/>
      <c r="K53" s="111"/>
      <c r="L53" s="111"/>
      <c r="M53" s="111"/>
      <c r="N53" s="111"/>
      <c r="O53" s="111"/>
      <c r="P53" s="111"/>
      <c r="Q53" s="111"/>
      <c r="R53" s="111"/>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row>
    <row r="54" spans="1:252" ht="15" x14ac:dyDescent="0.2">
      <c r="A54" s="113" t="s">
        <v>281</v>
      </c>
      <c r="B54" s="114">
        <v>200</v>
      </c>
      <c r="C54" s="115" t="s">
        <v>118</v>
      </c>
      <c r="D54" s="101" t="b">
        <f t="shared" si="0"/>
        <v>0</v>
      </c>
      <c r="E54" s="116" t="s">
        <v>255</v>
      </c>
      <c r="F54" s="117">
        <v>80</v>
      </c>
      <c r="G54" s="111"/>
      <c r="H54" s="111"/>
      <c r="I54" s="111"/>
      <c r="J54" s="111"/>
      <c r="K54" s="111"/>
      <c r="L54" s="111"/>
      <c r="M54" s="111"/>
      <c r="N54" s="111"/>
      <c r="O54" s="111"/>
      <c r="P54" s="111"/>
      <c r="Q54" s="111"/>
      <c r="R54" s="111"/>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row>
    <row r="55" spans="1:252" ht="25.5" x14ac:dyDescent="0.2">
      <c r="A55" s="141" t="s">
        <v>323</v>
      </c>
      <c r="B55" s="142">
        <v>109</v>
      </c>
      <c r="C55" s="115" t="s">
        <v>118</v>
      </c>
      <c r="D55" s="101" t="b">
        <f t="shared" si="0"/>
        <v>0</v>
      </c>
      <c r="E55" s="116" t="s">
        <v>256</v>
      </c>
      <c r="F55" s="117">
        <v>80</v>
      </c>
      <c r="G55" s="111"/>
      <c r="H55" s="111"/>
      <c r="I55" s="111"/>
      <c r="J55" s="111"/>
      <c r="K55" s="111"/>
      <c r="L55" s="111"/>
      <c r="M55" s="111"/>
      <c r="N55" s="111"/>
      <c r="O55" s="111"/>
      <c r="P55" s="111"/>
      <c r="Q55" s="111"/>
      <c r="R55" s="111"/>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118"/>
      <c r="IH55" s="118"/>
      <c r="II55" s="118"/>
      <c r="IJ55" s="118"/>
      <c r="IK55" s="118"/>
      <c r="IL55" s="118"/>
      <c r="IM55" s="118"/>
      <c r="IN55" s="118"/>
      <c r="IO55" s="118"/>
      <c r="IP55" s="118"/>
      <c r="IQ55" s="118"/>
      <c r="IR55" s="118"/>
    </row>
    <row r="56" spans="1:252" ht="15" x14ac:dyDescent="0.2">
      <c r="A56" s="113" t="s">
        <v>290</v>
      </c>
      <c r="B56" s="114">
        <v>84</v>
      </c>
      <c r="C56" s="115" t="s">
        <v>118</v>
      </c>
      <c r="D56" s="101" t="b">
        <f t="shared" si="0"/>
        <v>0</v>
      </c>
      <c r="E56" s="116" t="s">
        <v>257</v>
      </c>
      <c r="F56" s="117">
        <v>80</v>
      </c>
      <c r="G56" s="111"/>
      <c r="H56" s="111"/>
      <c r="I56" s="111"/>
      <c r="J56" s="111"/>
      <c r="K56" s="111"/>
      <c r="L56" s="111"/>
      <c r="M56" s="111"/>
      <c r="N56" s="111"/>
      <c r="O56" s="111"/>
      <c r="P56" s="111"/>
      <c r="Q56" s="111"/>
      <c r="R56" s="111"/>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118"/>
      <c r="IH56" s="118"/>
      <c r="II56" s="118"/>
      <c r="IJ56" s="118"/>
      <c r="IK56" s="118"/>
      <c r="IL56" s="118"/>
      <c r="IM56" s="118"/>
      <c r="IN56" s="118"/>
      <c r="IO56" s="118"/>
      <c r="IP56" s="118"/>
      <c r="IQ56" s="118"/>
      <c r="IR56" s="118"/>
    </row>
    <row r="57" spans="1:252" ht="15" x14ac:dyDescent="0.2">
      <c r="A57" s="113" t="s">
        <v>274</v>
      </c>
      <c r="B57" s="114">
        <v>126</v>
      </c>
      <c r="C57" s="115" t="s">
        <v>118</v>
      </c>
      <c r="D57" s="101" t="b">
        <f t="shared" si="0"/>
        <v>0</v>
      </c>
      <c r="E57" s="116" t="s">
        <v>258</v>
      </c>
      <c r="F57" s="117">
        <v>199</v>
      </c>
      <c r="G57" s="111"/>
      <c r="H57" s="111"/>
      <c r="I57" s="111"/>
      <c r="J57" s="111"/>
      <c r="K57" s="111"/>
      <c r="L57" s="111"/>
      <c r="M57" s="111"/>
      <c r="N57" s="111"/>
      <c r="O57" s="111"/>
      <c r="P57" s="111"/>
      <c r="Q57" s="111"/>
      <c r="R57" s="111"/>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8"/>
      <c r="IP57" s="118"/>
      <c r="IQ57" s="118"/>
      <c r="IR57" s="118"/>
    </row>
    <row r="58" spans="1:252" ht="15" x14ac:dyDescent="0.2">
      <c r="A58" s="113" t="s">
        <v>275</v>
      </c>
      <c r="B58" s="114">
        <v>126</v>
      </c>
      <c r="C58" s="115" t="s">
        <v>118</v>
      </c>
      <c r="D58" s="101" t="b">
        <f t="shared" si="0"/>
        <v>0</v>
      </c>
      <c r="E58" s="116" t="s">
        <v>259</v>
      </c>
      <c r="F58" s="117">
        <v>80</v>
      </c>
      <c r="G58" s="111"/>
      <c r="H58" s="111"/>
      <c r="I58" s="111"/>
      <c r="J58" s="111"/>
      <c r="K58" s="111"/>
      <c r="L58" s="111"/>
      <c r="M58" s="111"/>
      <c r="N58" s="111"/>
      <c r="O58" s="111"/>
      <c r="P58" s="111"/>
      <c r="Q58" s="111"/>
      <c r="R58" s="111"/>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18"/>
      <c r="GE58" s="118"/>
      <c r="GF58" s="118"/>
      <c r="GG58" s="118"/>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row>
    <row r="59" spans="1:252" ht="15" x14ac:dyDescent="0.2">
      <c r="A59" s="113" t="s">
        <v>276</v>
      </c>
      <c r="B59" s="114">
        <v>200</v>
      </c>
      <c r="C59" s="115" t="s">
        <v>118</v>
      </c>
      <c r="D59" s="101" t="b">
        <f t="shared" si="0"/>
        <v>0</v>
      </c>
      <c r="E59" s="116" t="s">
        <v>260</v>
      </c>
      <c r="F59" s="117">
        <v>80</v>
      </c>
      <c r="G59" s="111"/>
      <c r="H59" s="111"/>
      <c r="I59" s="111"/>
      <c r="J59" s="111"/>
      <c r="K59" s="111"/>
      <c r="L59" s="111"/>
      <c r="M59" s="111"/>
      <c r="N59" s="111"/>
      <c r="O59" s="111"/>
      <c r="P59" s="111"/>
      <c r="Q59" s="111"/>
      <c r="R59" s="111"/>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18"/>
      <c r="GE59" s="118"/>
      <c r="GF59" s="118"/>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row>
    <row r="60" spans="1:252" ht="15" x14ac:dyDescent="0.2">
      <c r="A60" s="113" t="s">
        <v>278</v>
      </c>
      <c r="B60" s="114">
        <v>115</v>
      </c>
      <c r="C60" s="115" t="s">
        <v>118</v>
      </c>
      <c r="D60" s="101" t="b">
        <f t="shared" si="0"/>
        <v>0</v>
      </c>
      <c r="E60" s="116" t="s">
        <v>261</v>
      </c>
      <c r="F60" s="117">
        <v>80</v>
      </c>
      <c r="G60" s="111"/>
      <c r="H60" s="111"/>
      <c r="I60" s="111"/>
      <c r="J60" s="111"/>
      <c r="K60" s="111"/>
      <c r="L60" s="111"/>
      <c r="M60" s="111"/>
      <c r="N60" s="111"/>
      <c r="O60" s="111"/>
      <c r="P60" s="111"/>
      <c r="Q60" s="111"/>
      <c r="R60" s="111"/>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row>
    <row r="61" spans="1:252" ht="15" x14ac:dyDescent="0.2">
      <c r="A61" s="113" t="s">
        <v>291</v>
      </c>
      <c r="B61" s="114">
        <v>200</v>
      </c>
      <c r="C61" s="115" t="s">
        <v>118</v>
      </c>
      <c r="D61" s="101" t="b">
        <f t="shared" si="0"/>
        <v>0</v>
      </c>
      <c r="E61" s="116" t="s">
        <v>262</v>
      </c>
      <c r="F61" s="117">
        <v>80</v>
      </c>
      <c r="G61" s="111"/>
      <c r="H61" s="111"/>
      <c r="I61" s="111"/>
      <c r="J61" s="111"/>
      <c r="K61" s="111"/>
      <c r="L61" s="111"/>
      <c r="M61" s="111"/>
      <c r="N61" s="111"/>
      <c r="O61" s="111"/>
      <c r="P61" s="111"/>
      <c r="Q61" s="111"/>
      <c r="R61" s="111"/>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row>
    <row r="62" spans="1:252" ht="15.75" thickBot="1" x14ac:dyDescent="0.25">
      <c r="A62" s="113" t="s">
        <v>292</v>
      </c>
      <c r="B62" s="114">
        <v>200</v>
      </c>
      <c r="C62" s="115" t="s">
        <v>118</v>
      </c>
      <c r="D62" s="101" t="b">
        <f t="shared" si="0"/>
        <v>0</v>
      </c>
      <c r="E62" s="116" t="s">
        <v>263</v>
      </c>
      <c r="F62" s="117">
        <v>80</v>
      </c>
      <c r="G62" s="111"/>
      <c r="H62" s="111"/>
      <c r="I62" s="111"/>
      <c r="J62" s="111"/>
      <c r="K62" s="111"/>
      <c r="L62" s="111"/>
      <c r="M62" s="111"/>
      <c r="N62" s="111"/>
      <c r="O62" s="111"/>
      <c r="P62" s="111"/>
      <c r="Q62" s="111"/>
      <c r="R62" s="111"/>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row>
    <row r="63" spans="1:252" ht="16.5" thickTop="1" thickBot="1" x14ac:dyDescent="0.25">
      <c r="A63" s="119" t="s">
        <v>357</v>
      </c>
      <c r="B63" s="120">
        <v>80</v>
      </c>
      <c r="C63" s="139" t="str">
        <f>HLOOKUP([2]Translation!$C$1,[2]Translation!$C$6:$E$72,59,FALSE)</f>
        <v>Contact Us</v>
      </c>
      <c r="D63" s="101" t="b">
        <f>EXACT(B63,F63)</f>
        <v>0</v>
      </c>
      <c r="E63" s="121" t="s">
        <v>284</v>
      </c>
      <c r="F63" s="122" t="s">
        <v>11</v>
      </c>
      <c r="G63" s="111"/>
      <c r="H63" s="111"/>
      <c r="I63" s="111"/>
      <c r="J63" s="111"/>
      <c r="K63" s="111"/>
      <c r="L63" s="111"/>
      <c r="M63" s="111"/>
      <c r="N63" s="111"/>
      <c r="O63" s="111"/>
      <c r="P63" s="111"/>
      <c r="Q63" s="111"/>
      <c r="R63" s="111"/>
    </row>
    <row r="64" spans="1:252" ht="13.5" thickTop="1" x14ac:dyDescent="0.2"/>
    <row r="65" spans="1:4" ht="15" hidden="1" x14ac:dyDescent="0.2">
      <c r="A65" s="123" t="s">
        <v>282</v>
      </c>
      <c r="D65" s="101"/>
    </row>
    <row r="66" spans="1:4" ht="15" hidden="1" x14ac:dyDescent="0.2">
      <c r="A66" s="124" t="str">
        <f>HLOOKUP([2]Translation!$C$1,[2]Translation!$C$6:$E$97,92,FALSE)</f>
        <v>Select Activity</v>
      </c>
      <c r="B66" s="128">
        <v>1</v>
      </c>
      <c r="D66" s="101" t="str">
        <f t="shared" ref="D66:D72" si="1">PROPER(A66)</f>
        <v>Select Activity</v>
      </c>
    </row>
    <row r="67" spans="1:4" ht="15" hidden="1" x14ac:dyDescent="0.2">
      <c r="A67" s="124" t="str">
        <f>HLOOKUP([2]Translation!$C$1,[2]Translation!$C$6:$E$97,92,FALSE)</f>
        <v>Select Activity</v>
      </c>
      <c r="B67" s="129">
        <v>0</v>
      </c>
      <c r="D67" s="101" t="str">
        <f t="shared" si="1"/>
        <v>Select Activity</v>
      </c>
    </row>
    <row r="68" spans="1:4" ht="15" hidden="1" x14ac:dyDescent="0.2">
      <c r="A68" s="124" t="str">
        <f>HLOOKUP([2]Translation!$C$1,[2]Translation!$C$6:$E$72,60,FALSE)</f>
        <v>JEAN MONNET CHAIRS</v>
      </c>
      <c r="B68" s="129">
        <v>50000</v>
      </c>
      <c r="C68" s="111"/>
      <c r="D68" s="101" t="str">
        <f t="shared" si="1"/>
        <v>Jean Monnet Chairs</v>
      </c>
    </row>
    <row r="69" spans="1:4" ht="15" hidden="1" x14ac:dyDescent="0.2">
      <c r="A69" s="124" t="str">
        <f>HLOOKUP([2]Translation!$C$1,[2]Translation!$C$6:$E$72,61,FALSE)</f>
        <v xml:space="preserve">EUROPEAN MODULES         
</v>
      </c>
      <c r="B69" s="129">
        <v>30000</v>
      </c>
      <c r="C69" s="111"/>
      <c r="D69" s="101" t="str">
        <f t="shared" si="1"/>
        <v xml:space="preserve">European Modules         
</v>
      </c>
    </row>
    <row r="70" spans="1:4" ht="15" hidden="1" x14ac:dyDescent="0.2">
      <c r="A70" s="124"/>
      <c r="B70" s="129"/>
      <c r="C70" s="111"/>
      <c r="D70" s="101" t="str">
        <f t="shared" si="1"/>
        <v/>
      </c>
    </row>
    <row r="71" spans="1:4" ht="15" hidden="1" x14ac:dyDescent="0.2">
      <c r="A71" s="124" t="s">
        <v>148</v>
      </c>
      <c r="B71" s="128">
        <v>1</v>
      </c>
      <c r="D71" s="101" t="str">
        <f t="shared" si="1"/>
        <v>Country Selected</v>
      </c>
    </row>
    <row r="72" spans="1:4" ht="15" hidden="1" x14ac:dyDescent="0.2">
      <c r="D72" s="101" t="str">
        <f t="shared" si="1"/>
        <v/>
      </c>
    </row>
    <row r="73" spans="1:4" ht="15" hidden="1" x14ac:dyDescent="0.2">
      <c r="D73" s="101"/>
    </row>
  </sheetData>
  <sheetProtection password="DC80" sheet="1"/>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F65536"/>
  <sheetViews>
    <sheetView zoomScaleNormal="100" workbookViewId="0">
      <selection activeCell="C38" sqref="C38"/>
    </sheetView>
  </sheetViews>
  <sheetFormatPr defaultColWidth="0" defaultRowHeight="12.75" zeroHeight="1" x14ac:dyDescent="0.2"/>
  <cols>
    <col min="1" max="1" width="2.85546875" style="66" customWidth="1"/>
    <col min="2" max="2" width="13.28515625" style="66" customWidth="1"/>
    <col min="3" max="3" width="52.5703125" style="66" customWidth="1"/>
    <col min="4" max="4" width="46.28515625" style="66" customWidth="1"/>
    <col min="5" max="5" width="44.85546875" style="66" customWidth="1"/>
    <col min="6" max="6" width="1.42578125" style="66" customWidth="1"/>
    <col min="7" max="16384" width="0" style="66" hidden="1"/>
  </cols>
  <sheetData>
    <row r="1" spans="1:6" ht="25.5" x14ac:dyDescent="0.2">
      <c r="B1" s="67" t="str">
        <f>HLOOKUP(Translation!$C$1,Translation!$C$6:$E$72,66,FALSE)</f>
        <v>Select your language</v>
      </c>
      <c r="C1" s="475" t="str">
        <f>IF($D$1=2,"English",IF($D$1=3,"Français",IF($D$1=4,"Deutsch","English")))</f>
        <v>English</v>
      </c>
      <c r="D1" s="475">
        <v>0</v>
      </c>
    </row>
    <row r="2" spans="1:6" x14ac:dyDescent="0.2">
      <c r="B2" s="68" t="s">
        <v>12</v>
      </c>
      <c r="C2" s="476"/>
      <c r="D2" s="476"/>
    </row>
    <row r="3" spans="1:6" x14ac:dyDescent="0.2">
      <c r="B3" s="69" t="s">
        <v>13</v>
      </c>
      <c r="C3" s="476"/>
      <c r="D3" s="476"/>
    </row>
    <row r="4" spans="1:6" x14ac:dyDescent="0.2">
      <c r="B4" s="70" t="s">
        <v>14</v>
      </c>
      <c r="C4" s="477"/>
      <c r="D4" s="477"/>
    </row>
    <row r="5" spans="1:6" x14ac:dyDescent="0.2">
      <c r="C5" s="71"/>
      <c r="D5" s="71"/>
      <c r="E5" s="71"/>
    </row>
    <row r="6" spans="1:6" ht="25.5" x14ac:dyDescent="0.2">
      <c r="A6" s="66">
        <v>1</v>
      </c>
      <c r="B6" s="67" t="s">
        <v>15</v>
      </c>
      <c r="C6" s="68" t="s">
        <v>12</v>
      </c>
      <c r="D6" s="69" t="s">
        <v>13</v>
      </c>
      <c r="E6" s="70" t="s">
        <v>14</v>
      </c>
      <c r="F6" s="72"/>
    </row>
    <row r="7" spans="1:6" x14ac:dyDescent="0.2">
      <c r="A7" s="66">
        <v>2</v>
      </c>
      <c r="B7" s="73" t="s">
        <v>16</v>
      </c>
      <c r="C7" s="145" t="s">
        <v>297</v>
      </c>
      <c r="D7" s="74" t="s">
        <v>298</v>
      </c>
      <c r="E7" s="79" t="s">
        <v>300</v>
      </c>
      <c r="F7" s="72"/>
    </row>
    <row r="8" spans="1:6" x14ac:dyDescent="0.2">
      <c r="A8" s="66">
        <v>3</v>
      </c>
      <c r="B8" s="73" t="s">
        <v>16</v>
      </c>
      <c r="C8" s="79" t="s">
        <v>315</v>
      </c>
      <c r="D8" s="79" t="s">
        <v>316</v>
      </c>
      <c r="E8" s="79" t="s">
        <v>317</v>
      </c>
      <c r="F8" s="72"/>
    </row>
    <row r="9" spans="1:6" ht="25.5" x14ac:dyDescent="0.2">
      <c r="A9" s="66">
        <v>4</v>
      </c>
      <c r="B9" s="73" t="s">
        <v>16</v>
      </c>
      <c r="C9" s="79" t="s">
        <v>295</v>
      </c>
      <c r="D9" s="74" t="s">
        <v>299</v>
      </c>
      <c r="E9" s="79" t="s">
        <v>301</v>
      </c>
    </row>
    <row r="10" spans="1:6" ht="25.5" x14ac:dyDescent="0.2">
      <c r="A10" s="66">
        <v>5</v>
      </c>
      <c r="B10" s="73" t="s">
        <v>16</v>
      </c>
      <c r="C10" s="79" t="s">
        <v>296</v>
      </c>
      <c r="D10" s="154" t="s">
        <v>304</v>
      </c>
      <c r="E10" s="79" t="s">
        <v>305</v>
      </c>
    </row>
    <row r="11" spans="1:6" ht="51" x14ac:dyDescent="0.2">
      <c r="A11" s="66">
        <v>6</v>
      </c>
      <c r="B11" s="73" t="s">
        <v>16</v>
      </c>
      <c r="C11" s="79" t="s">
        <v>318</v>
      </c>
      <c r="D11" s="146" t="s">
        <v>321</v>
      </c>
      <c r="E11" s="146" t="s">
        <v>322</v>
      </c>
    </row>
    <row r="12" spans="1:6" x14ac:dyDescent="0.2">
      <c r="A12" s="66">
        <v>7</v>
      </c>
      <c r="B12" s="73" t="s">
        <v>16</v>
      </c>
      <c r="C12" s="74"/>
      <c r="D12" s="74"/>
      <c r="E12" s="74"/>
    </row>
    <row r="13" spans="1:6" x14ac:dyDescent="0.2">
      <c r="A13" s="66">
        <v>8</v>
      </c>
      <c r="B13" s="73" t="s">
        <v>16</v>
      </c>
      <c r="C13" s="76" t="s">
        <v>309</v>
      </c>
      <c r="D13" s="76" t="s">
        <v>310</v>
      </c>
      <c r="E13" s="76" t="s">
        <v>306</v>
      </c>
    </row>
    <row r="14" spans="1:6" x14ac:dyDescent="0.2">
      <c r="A14" s="66">
        <v>9</v>
      </c>
      <c r="B14" s="73" t="s">
        <v>16</v>
      </c>
      <c r="C14" s="79" t="s">
        <v>319</v>
      </c>
      <c r="D14" s="79" t="s">
        <v>319</v>
      </c>
      <c r="E14" s="79" t="s">
        <v>320</v>
      </c>
    </row>
    <row r="15" spans="1:6" ht="51" x14ac:dyDescent="0.2">
      <c r="A15" s="66">
        <v>10</v>
      </c>
      <c r="B15" s="73" t="s">
        <v>16</v>
      </c>
      <c r="C15" s="135" t="s">
        <v>191</v>
      </c>
      <c r="D15" s="135" t="s">
        <v>192</v>
      </c>
      <c r="E15" s="135" t="s">
        <v>193</v>
      </c>
    </row>
    <row r="16" spans="1:6" ht="25.5" x14ac:dyDescent="0.2">
      <c r="A16" s="66">
        <v>11</v>
      </c>
      <c r="B16" s="73" t="s">
        <v>16</v>
      </c>
      <c r="C16" s="77" t="s">
        <v>38</v>
      </c>
      <c r="D16" s="74" t="s">
        <v>39</v>
      </c>
      <c r="E16" s="74" t="s">
        <v>40</v>
      </c>
    </row>
    <row r="17" spans="1:5" x14ac:dyDescent="0.2">
      <c r="A17" s="66">
        <v>12</v>
      </c>
      <c r="B17" s="73" t="s">
        <v>16</v>
      </c>
      <c r="C17" s="74" t="s">
        <v>0</v>
      </c>
      <c r="D17" s="75" t="s">
        <v>21</v>
      </c>
      <c r="E17" s="74" t="s">
        <v>41</v>
      </c>
    </row>
    <row r="18" spans="1:5" ht="25.5" x14ac:dyDescent="0.2">
      <c r="A18" s="66">
        <v>13</v>
      </c>
      <c r="B18" s="73" t="s">
        <v>16</v>
      </c>
      <c r="C18" s="74" t="s">
        <v>107</v>
      </c>
      <c r="D18" s="75" t="s">
        <v>302</v>
      </c>
      <c r="E18" s="79" t="s">
        <v>303</v>
      </c>
    </row>
    <row r="19" spans="1:5" x14ac:dyDescent="0.2">
      <c r="A19" s="66">
        <v>14</v>
      </c>
      <c r="B19" s="73" t="s">
        <v>16</v>
      </c>
      <c r="C19" s="74" t="s">
        <v>17</v>
      </c>
      <c r="D19" s="74" t="s">
        <v>22</v>
      </c>
      <c r="E19" s="74" t="s">
        <v>23</v>
      </c>
    </row>
    <row r="20" spans="1:5" x14ac:dyDescent="0.2">
      <c r="A20" s="66">
        <v>15</v>
      </c>
      <c r="B20" s="73" t="s">
        <v>16</v>
      </c>
      <c r="C20" s="79" t="s">
        <v>201</v>
      </c>
      <c r="D20" s="75" t="s">
        <v>202</v>
      </c>
      <c r="E20" s="79" t="s">
        <v>203</v>
      </c>
    </row>
    <row r="21" spans="1:5" x14ac:dyDescent="0.2">
      <c r="A21" s="66">
        <v>16</v>
      </c>
      <c r="B21" s="73" t="s">
        <v>16</v>
      </c>
      <c r="C21" s="78" t="s">
        <v>1</v>
      </c>
      <c r="D21" s="75" t="s">
        <v>24</v>
      </c>
      <c r="E21" s="74" t="s">
        <v>25</v>
      </c>
    </row>
    <row r="22" spans="1:5" x14ac:dyDescent="0.2">
      <c r="A22" s="66">
        <v>17</v>
      </c>
      <c r="B22" s="73" t="s">
        <v>16</v>
      </c>
      <c r="C22" s="79" t="s">
        <v>149</v>
      </c>
      <c r="D22" s="79" t="s">
        <v>150</v>
      </c>
      <c r="E22" s="79" t="s">
        <v>180</v>
      </c>
    </row>
    <row r="23" spans="1:5" x14ac:dyDescent="0.2">
      <c r="A23" s="66">
        <v>18</v>
      </c>
      <c r="B23" s="73" t="s">
        <v>16</v>
      </c>
      <c r="C23" s="74" t="s">
        <v>4</v>
      </c>
      <c r="D23" s="74" t="s">
        <v>42</v>
      </c>
      <c r="E23" s="74" t="s">
        <v>35</v>
      </c>
    </row>
    <row r="24" spans="1:5" x14ac:dyDescent="0.2">
      <c r="A24" s="66">
        <v>19</v>
      </c>
      <c r="B24" s="73" t="s">
        <v>16</v>
      </c>
      <c r="C24" s="80" t="s">
        <v>120</v>
      </c>
      <c r="D24" s="80" t="s">
        <v>121</v>
      </c>
      <c r="E24" s="80" t="s">
        <v>122</v>
      </c>
    </row>
    <row r="25" spans="1:5" ht="25.5" x14ac:dyDescent="0.2">
      <c r="A25" s="66">
        <v>20</v>
      </c>
      <c r="B25" s="73" t="s">
        <v>16</v>
      </c>
      <c r="C25" s="74" t="s">
        <v>5</v>
      </c>
      <c r="D25" s="74" t="s">
        <v>36</v>
      </c>
      <c r="E25" s="74" t="s">
        <v>54</v>
      </c>
    </row>
    <row r="26" spans="1:5" x14ac:dyDescent="0.2">
      <c r="A26" s="66">
        <v>21</v>
      </c>
      <c r="B26" s="73" t="s">
        <v>16</v>
      </c>
      <c r="C26" s="79" t="s">
        <v>435</v>
      </c>
      <c r="D26" s="75" t="s">
        <v>26</v>
      </c>
      <c r="E26" s="75" t="s">
        <v>43</v>
      </c>
    </row>
    <row r="27" spans="1:5" x14ac:dyDescent="0.2">
      <c r="A27" s="66">
        <v>22</v>
      </c>
      <c r="B27" s="73" t="s">
        <v>16</v>
      </c>
      <c r="C27" s="76" t="s">
        <v>438</v>
      </c>
      <c r="D27" s="76" t="s">
        <v>157</v>
      </c>
      <c r="E27" s="76" t="s">
        <v>181</v>
      </c>
    </row>
    <row r="28" spans="1:5" x14ac:dyDescent="0.2">
      <c r="A28" s="66">
        <v>23</v>
      </c>
      <c r="B28" s="73" t="s">
        <v>16</v>
      </c>
      <c r="C28" s="79" t="s">
        <v>439</v>
      </c>
      <c r="D28" s="75" t="s">
        <v>89</v>
      </c>
      <c r="E28" s="75" t="s">
        <v>90</v>
      </c>
    </row>
    <row r="29" spans="1:5" x14ac:dyDescent="0.2">
      <c r="A29" s="66">
        <v>24</v>
      </c>
      <c r="B29" s="73" t="s">
        <v>16</v>
      </c>
      <c r="C29" s="80" t="s">
        <v>109</v>
      </c>
      <c r="D29" s="80" t="s">
        <v>110</v>
      </c>
      <c r="E29" s="80" t="s">
        <v>108</v>
      </c>
    </row>
    <row r="30" spans="1:5" x14ac:dyDescent="0.2">
      <c r="A30" s="66">
        <v>25</v>
      </c>
      <c r="B30" s="73" t="s">
        <v>16</v>
      </c>
      <c r="C30" s="80" t="s">
        <v>111</v>
      </c>
      <c r="D30" s="80" t="s">
        <v>112</v>
      </c>
      <c r="E30" s="80" t="s">
        <v>113</v>
      </c>
    </row>
    <row r="31" spans="1:5" x14ac:dyDescent="0.2">
      <c r="A31" s="66">
        <v>26</v>
      </c>
      <c r="B31" s="73" t="s">
        <v>16</v>
      </c>
      <c r="C31" s="80" t="s">
        <v>114</v>
      </c>
      <c r="D31" s="80" t="s">
        <v>115</v>
      </c>
      <c r="E31" s="80" t="s">
        <v>116</v>
      </c>
    </row>
    <row r="32" spans="1:5" x14ac:dyDescent="0.2">
      <c r="A32" s="66">
        <v>27</v>
      </c>
      <c r="B32" s="73" t="s">
        <v>16</v>
      </c>
      <c r="C32" s="80" t="s">
        <v>123</v>
      </c>
      <c r="D32" s="80" t="s">
        <v>124</v>
      </c>
      <c r="E32" s="80" t="s">
        <v>125</v>
      </c>
    </row>
    <row r="33" spans="1:5" ht="25.5" x14ac:dyDescent="0.2">
      <c r="A33" s="66">
        <v>28</v>
      </c>
      <c r="B33" s="73" t="s">
        <v>16</v>
      </c>
      <c r="C33" s="76" t="s">
        <v>441</v>
      </c>
      <c r="D33" s="80" t="s">
        <v>126</v>
      </c>
      <c r="E33" s="76" t="s">
        <v>167</v>
      </c>
    </row>
    <row r="34" spans="1:5" x14ac:dyDescent="0.2">
      <c r="A34" s="66">
        <v>29</v>
      </c>
      <c r="B34" s="73" t="s">
        <v>16</v>
      </c>
      <c r="C34" s="76" t="s">
        <v>442</v>
      </c>
      <c r="D34" s="76" t="s">
        <v>158</v>
      </c>
      <c r="E34" s="76" t="s">
        <v>182</v>
      </c>
    </row>
    <row r="35" spans="1:5" ht="25.5" x14ac:dyDescent="0.2">
      <c r="A35" s="66">
        <v>30</v>
      </c>
      <c r="B35" s="73" t="s">
        <v>16</v>
      </c>
      <c r="C35" s="76" t="s">
        <v>440</v>
      </c>
      <c r="D35" s="80" t="s">
        <v>127</v>
      </c>
      <c r="E35" s="76" t="s">
        <v>168</v>
      </c>
    </row>
    <row r="36" spans="1:5" x14ac:dyDescent="0.2">
      <c r="A36" s="66">
        <v>31</v>
      </c>
      <c r="B36" s="73" t="s">
        <v>16</v>
      </c>
      <c r="C36" s="76" t="s">
        <v>443</v>
      </c>
      <c r="D36" s="76" t="s">
        <v>159</v>
      </c>
      <c r="E36" s="76" t="s">
        <v>183</v>
      </c>
    </row>
    <row r="37" spans="1:5" ht="25.5" x14ac:dyDescent="0.2">
      <c r="A37" s="66">
        <v>32</v>
      </c>
      <c r="B37" s="73" t="s">
        <v>16</v>
      </c>
      <c r="C37" s="76" t="s">
        <v>458</v>
      </c>
      <c r="D37" s="80" t="s">
        <v>128</v>
      </c>
      <c r="E37" s="76" t="s">
        <v>169</v>
      </c>
    </row>
    <row r="38" spans="1:5" x14ac:dyDescent="0.2">
      <c r="A38" s="66">
        <v>33</v>
      </c>
      <c r="B38" s="73" t="s">
        <v>16</v>
      </c>
      <c r="C38" s="76" t="s">
        <v>444</v>
      </c>
      <c r="D38" s="76" t="s">
        <v>160</v>
      </c>
      <c r="E38" s="76" t="s">
        <v>184</v>
      </c>
    </row>
    <row r="39" spans="1:5" ht="25.5" x14ac:dyDescent="0.2">
      <c r="A39" s="66">
        <v>34</v>
      </c>
      <c r="B39" s="73" t="s">
        <v>16</v>
      </c>
      <c r="C39" s="76" t="s">
        <v>447</v>
      </c>
      <c r="D39" s="80" t="s">
        <v>129</v>
      </c>
      <c r="E39" s="76" t="s">
        <v>170</v>
      </c>
    </row>
    <row r="40" spans="1:5" x14ac:dyDescent="0.2">
      <c r="A40" s="66">
        <v>35</v>
      </c>
      <c r="B40" s="73" t="s">
        <v>16</v>
      </c>
      <c r="C40" s="76" t="s">
        <v>445</v>
      </c>
      <c r="D40" s="76" t="s">
        <v>161</v>
      </c>
      <c r="E40" s="76" t="s">
        <v>185</v>
      </c>
    </row>
    <row r="41" spans="1:5" ht="25.5" x14ac:dyDescent="0.2">
      <c r="A41" s="66">
        <v>36</v>
      </c>
      <c r="B41" s="73" t="s">
        <v>16</v>
      </c>
      <c r="C41" s="76" t="s">
        <v>446</v>
      </c>
      <c r="D41" s="80" t="s">
        <v>130</v>
      </c>
      <c r="E41" s="76" t="s">
        <v>171</v>
      </c>
    </row>
    <row r="42" spans="1:5" x14ac:dyDescent="0.2">
      <c r="A42" s="66">
        <v>37</v>
      </c>
      <c r="B42" s="73" t="s">
        <v>16</v>
      </c>
      <c r="C42" s="76" t="s">
        <v>448</v>
      </c>
      <c r="D42" s="76" t="s">
        <v>162</v>
      </c>
      <c r="E42" s="76" t="s">
        <v>172</v>
      </c>
    </row>
    <row r="43" spans="1:5" ht="25.5" x14ac:dyDescent="0.2">
      <c r="A43" s="66">
        <v>38</v>
      </c>
      <c r="B43" s="73" t="s">
        <v>16</v>
      </c>
      <c r="C43" s="76" t="s">
        <v>449</v>
      </c>
      <c r="D43" s="76" t="s">
        <v>131</v>
      </c>
      <c r="E43" s="76" t="s">
        <v>186</v>
      </c>
    </row>
    <row r="44" spans="1:5" x14ac:dyDescent="0.2">
      <c r="A44" s="66">
        <v>39</v>
      </c>
      <c r="B44" s="73" t="s">
        <v>16</v>
      </c>
      <c r="C44" s="76" t="s">
        <v>453</v>
      </c>
      <c r="D44" s="76" t="s">
        <v>166</v>
      </c>
      <c r="E44" s="76" t="s">
        <v>187</v>
      </c>
    </row>
    <row r="45" spans="1:5" ht="25.5" x14ac:dyDescent="0.2">
      <c r="A45" s="66">
        <v>40</v>
      </c>
      <c r="B45" s="73" t="s">
        <v>16</v>
      </c>
      <c r="C45" s="76" t="s">
        <v>450</v>
      </c>
      <c r="D45" s="80" t="s">
        <v>132</v>
      </c>
      <c r="E45" s="76" t="s">
        <v>173</v>
      </c>
    </row>
    <row r="46" spans="1:5" x14ac:dyDescent="0.2">
      <c r="A46" s="66">
        <v>41</v>
      </c>
      <c r="B46" s="73" t="s">
        <v>16</v>
      </c>
      <c r="C46" s="76" t="s">
        <v>454</v>
      </c>
      <c r="D46" s="76" t="s">
        <v>163</v>
      </c>
      <c r="E46" s="76" t="s">
        <v>188</v>
      </c>
    </row>
    <row r="47" spans="1:5" ht="25.5" x14ac:dyDescent="0.2">
      <c r="A47" s="66">
        <v>42</v>
      </c>
      <c r="B47" s="73" t="s">
        <v>16</v>
      </c>
      <c r="C47" s="76" t="s">
        <v>452</v>
      </c>
      <c r="D47" s="80" t="s">
        <v>133</v>
      </c>
      <c r="E47" s="76" t="s">
        <v>174</v>
      </c>
    </row>
    <row r="48" spans="1:5" x14ac:dyDescent="0.2">
      <c r="A48" s="66">
        <v>43</v>
      </c>
      <c r="B48" s="73" t="s">
        <v>16</v>
      </c>
      <c r="C48" s="76" t="s">
        <v>451</v>
      </c>
      <c r="D48" s="76" t="s">
        <v>164</v>
      </c>
      <c r="E48" s="76" t="s">
        <v>189</v>
      </c>
    </row>
    <row r="49" spans="1:5" ht="25.5" x14ac:dyDescent="0.2">
      <c r="A49" s="66">
        <v>44</v>
      </c>
      <c r="B49" s="73" t="s">
        <v>16</v>
      </c>
      <c r="C49" s="76" t="s">
        <v>455</v>
      </c>
      <c r="D49" s="80" t="s">
        <v>134</v>
      </c>
      <c r="E49" s="76" t="s">
        <v>175</v>
      </c>
    </row>
    <row r="50" spans="1:5" x14ac:dyDescent="0.2">
      <c r="A50" s="66">
        <v>45</v>
      </c>
      <c r="B50" s="73" t="s">
        <v>16</v>
      </c>
      <c r="C50" s="76" t="s">
        <v>456</v>
      </c>
      <c r="D50" s="76" t="s">
        <v>165</v>
      </c>
      <c r="E50" s="76" t="s">
        <v>190</v>
      </c>
    </row>
    <row r="51" spans="1:5" ht="25.5" x14ac:dyDescent="0.2">
      <c r="A51" s="66">
        <v>46</v>
      </c>
      <c r="B51" s="73" t="s">
        <v>16</v>
      </c>
      <c r="C51" s="76" t="s">
        <v>457</v>
      </c>
      <c r="D51" s="80" t="s">
        <v>135</v>
      </c>
      <c r="E51" s="76" t="s">
        <v>176</v>
      </c>
    </row>
    <row r="52" spans="1:5" ht="51" x14ac:dyDescent="0.2">
      <c r="A52" s="66">
        <v>47</v>
      </c>
      <c r="B52" s="73" t="s">
        <v>16</v>
      </c>
      <c r="C52" s="80" t="s">
        <v>136</v>
      </c>
      <c r="D52" s="80" t="s">
        <v>137</v>
      </c>
      <c r="E52" s="80" t="s">
        <v>138</v>
      </c>
    </row>
    <row r="53" spans="1:5" x14ac:dyDescent="0.2">
      <c r="A53" s="66">
        <v>48</v>
      </c>
      <c r="B53" s="73" t="s">
        <v>16</v>
      </c>
      <c r="C53" s="74" t="s">
        <v>61</v>
      </c>
      <c r="D53" s="74" t="s">
        <v>93</v>
      </c>
      <c r="E53" s="74" t="s">
        <v>27</v>
      </c>
    </row>
    <row r="54" spans="1:5" x14ac:dyDescent="0.2">
      <c r="A54" s="66">
        <v>49</v>
      </c>
      <c r="B54" s="73" t="s">
        <v>16</v>
      </c>
      <c r="C54" s="80" t="s">
        <v>140</v>
      </c>
      <c r="D54" s="80" t="s">
        <v>139</v>
      </c>
      <c r="E54" s="80" t="s">
        <v>141</v>
      </c>
    </row>
    <row r="55" spans="1:5" x14ac:dyDescent="0.2">
      <c r="A55" s="66">
        <v>50</v>
      </c>
      <c r="B55" s="73" t="s">
        <v>16</v>
      </c>
      <c r="C55" s="76" t="s">
        <v>142</v>
      </c>
      <c r="D55" s="76" t="s">
        <v>143</v>
      </c>
      <c r="E55" s="76" t="s">
        <v>144</v>
      </c>
    </row>
    <row r="56" spans="1:5" x14ac:dyDescent="0.2">
      <c r="A56" s="66">
        <v>51</v>
      </c>
      <c r="B56" s="73" t="s">
        <v>16</v>
      </c>
      <c r="C56" s="74" t="s">
        <v>6</v>
      </c>
      <c r="D56" s="75" t="s">
        <v>28</v>
      </c>
      <c r="E56" s="74" t="s">
        <v>29</v>
      </c>
    </row>
    <row r="57" spans="1:5" ht="25.5" x14ac:dyDescent="0.2">
      <c r="A57" s="66">
        <v>52</v>
      </c>
      <c r="B57" s="73" t="s">
        <v>16</v>
      </c>
      <c r="C57" s="79" t="s">
        <v>204</v>
      </c>
      <c r="D57" s="79" t="s">
        <v>205</v>
      </c>
      <c r="E57" s="79" t="s">
        <v>206</v>
      </c>
    </row>
    <row r="58" spans="1:5" x14ac:dyDescent="0.2">
      <c r="A58" s="66">
        <v>53</v>
      </c>
      <c r="B58" s="73" t="s">
        <v>16</v>
      </c>
      <c r="C58" s="74" t="s">
        <v>7</v>
      </c>
      <c r="D58" s="75" t="s">
        <v>30</v>
      </c>
      <c r="E58" s="74" t="s">
        <v>31</v>
      </c>
    </row>
    <row r="59" spans="1:5" x14ac:dyDescent="0.2">
      <c r="A59" s="66">
        <v>54</v>
      </c>
      <c r="B59" s="81" t="s">
        <v>18</v>
      </c>
      <c r="C59" s="74" t="s">
        <v>2</v>
      </c>
      <c r="D59" s="75" t="s">
        <v>32</v>
      </c>
      <c r="E59" s="74" t="s">
        <v>44</v>
      </c>
    </row>
    <row r="60" spans="1:5" x14ac:dyDescent="0.2">
      <c r="A60" s="66">
        <v>55</v>
      </c>
      <c r="B60" s="81" t="s">
        <v>18</v>
      </c>
      <c r="C60" s="74" t="s">
        <v>46</v>
      </c>
      <c r="D60" s="74" t="s">
        <v>47</v>
      </c>
      <c r="E60" s="74" t="s">
        <v>45</v>
      </c>
    </row>
    <row r="61" spans="1:5" ht="25.5" x14ac:dyDescent="0.2">
      <c r="A61" s="66">
        <v>56</v>
      </c>
      <c r="B61" s="81" t="s">
        <v>18</v>
      </c>
      <c r="C61" s="74" t="s">
        <v>8</v>
      </c>
      <c r="D61" s="74" t="s">
        <v>37</v>
      </c>
      <c r="E61" s="74" t="s">
        <v>55</v>
      </c>
    </row>
    <row r="62" spans="1:5" x14ac:dyDescent="0.2">
      <c r="A62" s="66">
        <v>57</v>
      </c>
      <c r="B62" s="81" t="s">
        <v>18</v>
      </c>
      <c r="C62" s="74" t="s">
        <v>9</v>
      </c>
      <c r="D62" s="75" t="s">
        <v>48</v>
      </c>
      <c r="E62" s="79" t="s">
        <v>49</v>
      </c>
    </row>
    <row r="63" spans="1:5" x14ac:dyDescent="0.2">
      <c r="A63" s="66">
        <v>58</v>
      </c>
      <c r="B63" s="81" t="s">
        <v>18</v>
      </c>
      <c r="C63" s="74" t="s">
        <v>10</v>
      </c>
      <c r="D63" s="74" t="s">
        <v>50</v>
      </c>
      <c r="E63" s="74" t="s">
        <v>51</v>
      </c>
    </row>
    <row r="64" spans="1:5" x14ac:dyDescent="0.2">
      <c r="A64" s="66">
        <v>59</v>
      </c>
      <c r="B64" s="81" t="s">
        <v>18</v>
      </c>
      <c r="C64" s="135" t="s">
        <v>11</v>
      </c>
      <c r="D64" s="135" t="s">
        <v>52</v>
      </c>
      <c r="E64" s="135" t="s">
        <v>53</v>
      </c>
    </row>
    <row r="65" spans="1:5" x14ac:dyDescent="0.2">
      <c r="A65" s="66">
        <v>60</v>
      </c>
      <c r="B65" s="81" t="s">
        <v>18</v>
      </c>
      <c r="C65" s="76" t="s">
        <v>293</v>
      </c>
      <c r="D65" s="76" t="s">
        <v>294</v>
      </c>
      <c r="E65" s="76" t="s">
        <v>314</v>
      </c>
    </row>
    <row r="66" spans="1:5" x14ac:dyDescent="0.2">
      <c r="A66" s="66">
        <v>61</v>
      </c>
      <c r="B66" s="81" t="s">
        <v>18</v>
      </c>
      <c r="C66" s="76" t="s">
        <v>311</v>
      </c>
      <c r="D66" s="76" t="s">
        <v>312</v>
      </c>
      <c r="E66" s="76" t="s">
        <v>313</v>
      </c>
    </row>
    <row r="67" spans="1:5" x14ac:dyDescent="0.2">
      <c r="A67" s="66">
        <v>62</v>
      </c>
      <c r="B67" s="81" t="s">
        <v>18</v>
      </c>
      <c r="C67" s="134" t="s">
        <v>177</v>
      </c>
      <c r="D67" s="134" t="s">
        <v>178</v>
      </c>
      <c r="E67" s="134" t="s">
        <v>179</v>
      </c>
    </row>
    <row r="68" spans="1:5" x14ac:dyDescent="0.2">
      <c r="A68" s="66">
        <v>63</v>
      </c>
      <c r="B68" s="81" t="s">
        <v>18</v>
      </c>
      <c r="C68" s="74"/>
      <c r="D68" s="74"/>
      <c r="E68" s="74"/>
    </row>
    <row r="69" spans="1:5" x14ac:dyDescent="0.2">
      <c r="A69" s="66">
        <v>64</v>
      </c>
      <c r="B69" s="81" t="s">
        <v>18</v>
      </c>
      <c r="C69" s="74"/>
      <c r="D69" s="74"/>
      <c r="E69" s="74"/>
    </row>
    <row r="70" spans="1:5" x14ac:dyDescent="0.2">
      <c r="A70" s="66">
        <v>65</v>
      </c>
      <c r="B70" s="81" t="s">
        <v>18</v>
      </c>
      <c r="C70" s="74"/>
      <c r="D70" s="74"/>
      <c r="E70" s="74"/>
    </row>
    <row r="71" spans="1:5" x14ac:dyDescent="0.2">
      <c r="A71" s="66">
        <v>66</v>
      </c>
      <c r="B71" s="82" t="s">
        <v>19</v>
      </c>
      <c r="C71" s="83" t="s">
        <v>20</v>
      </c>
      <c r="D71" s="74" t="s">
        <v>57</v>
      </c>
      <c r="E71" s="74" t="s">
        <v>56</v>
      </c>
    </row>
    <row r="72" spans="1:5" x14ac:dyDescent="0.2">
      <c r="A72" s="66">
        <v>67</v>
      </c>
      <c r="B72" s="73" t="s">
        <v>33</v>
      </c>
      <c r="C72" s="74"/>
      <c r="D72" s="74"/>
      <c r="E72" s="74"/>
    </row>
    <row r="73" spans="1:5" x14ac:dyDescent="0.2">
      <c r="A73" s="66">
        <v>68</v>
      </c>
      <c r="B73" s="73" t="s">
        <v>33</v>
      </c>
      <c r="C73" s="74"/>
      <c r="D73" s="74"/>
      <c r="E73" s="74"/>
    </row>
    <row r="74" spans="1:5" x14ac:dyDescent="0.2">
      <c r="A74" s="66">
        <v>69</v>
      </c>
      <c r="B74" s="84" t="s">
        <v>34</v>
      </c>
      <c r="C74" s="85"/>
      <c r="D74" s="86"/>
      <c r="E74" s="71"/>
    </row>
    <row r="75" spans="1:5" x14ac:dyDescent="0.2">
      <c r="A75" s="66">
        <v>70</v>
      </c>
      <c r="B75" s="84" t="s">
        <v>34</v>
      </c>
      <c r="C75" s="85"/>
      <c r="D75" s="86"/>
      <c r="E75" s="71"/>
    </row>
    <row r="76" spans="1:5" x14ac:dyDescent="0.2">
      <c r="A76" s="66">
        <v>71</v>
      </c>
      <c r="B76" s="84" t="s">
        <v>34</v>
      </c>
      <c r="C76" s="85"/>
      <c r="D76" s="86"/>
      <c r="E76" s="87"/>
    </row>
    <row r="77" spans="1:5" x14ac:dyDescent="0.2">
      <c r="A77" s="66">
        <v>72</v>
      </c>
      <c r="B77" s="73" t="s">
        <v>16</v>
      </c>
      <c r="C77" s="79" t="s">
        <v>324</v>
      </c>
      <c r="D77" s="79" t="s">
        <v>325</v>
      </c>
      <c r="E77" s="79" t="s">
        <v>326</v>
      </c>
    </row>
    <row r="78" spans="1:5" x14ac:dyDescent="0.2">
      <c r="A78" s="66">
        <v>73</v>
      </c>
      <c r="B78" s="73" t="s">
        <v>16</v>
      </c>
      <c r="C78" s="74" t="s">
        <v>92</v>
      </c>
      <c r="D78" s="74" t="s">
        <v>91</v>
      </c>
      <c r="E78" s="79" t="s">
        <v>194</v>
      </c>
    </row>
    <row r="79" spans="1:5" x14ac:dyDescent="0.2">
      <c r="A79" s="66">
        <v>74</v>
      </c>
      <c r="B79" s="73" t="s">
        <v>16</v>
      </c>
      <c r="C79" s="74" t="s">
        <v>59</v>
      </c>
      <c r="D79" s="74" t="s">
        <v>75</v>
      </c>
      <c r="E79" s="79" t="s">
        <v>195</v>
      </c>
    </row>
    <row r="80" spans="1:5" x14ac:dyDescent="0.2">
      <c r="A80" s="66">
        <v>75</v>
      </c>
      <c r="B80" s="73" t="s">
        <v>16</v>
      </c>
      <c r="C80" s="74" t="s">
        <v>58</v>
      </c>
      <c r="D80" s="74" t="s">
        <v>76</v>
      </c>
      <c r="E80" s="74" t="s">
        <v>77</v>
      </c>
    </row>
    <row r="81" spans="1:5" x14ac:dyDescent="0.2">
      <c r="A81" s="66">
        <v>76</v>
      </c>
      <c r="B81" s="73" t="s">
        <v>16</v>
      </c>
      <c r="C81" s="79" t="s">
        <v>436</v>
      </c>
      <c r="D81" s="79" t="s">
        <v>199</v>
      </c>
      <c r="E81" s="79" t="s">
        <v>196</v>
      </c>
    </row>
    <row r="82" spans="1:5" x14ac:dyDescent="0.2">
      <c r="A82" s="66">
        <v>77</v>
      </c>
      <c r="B82" s="73" t="s">
        <v>16</v>
      </c>
      <c r="C82" s="79" t="s">
        <v>437</v>
      </c>
      <c r="D82" s="79" t="s">
        <v>198</v>
      </c>
      <c r="E82" s="79" t="s">
        <v>197</v>
      </c>
    </row>
    <row r="83" spans="1:5" x14ac:dyDescent="0.2">
      <c r="A83" s="66">
        <v>78</v>
      </c>
      <c r="B83" s="73" t="s">
        <v>16</v>
      </c>
      <c r="C83" s="74" t="s">
        <v>95</v>
      </c>
      <c r="D83" s="74" t="s">
        <v>100</v>
      </c>
      <c r="E83" s="74" t="s">
        <v>101</v>
      </c>
    </row>
    <row r="84" spans="1:5" x14ac:dyDescent="0.2">
      <c r="A84" s="66">
        <v>79</v>
      </c>
      <c r="B84" s="73" t="s">
        <v>16</v>
      </c>
      <c r="C84" s="74" t="s">
        <v>60</v>
      </c>
      <c r="D84" s="74" t="s">
        <v>78</v>
      </c>
      <c r="E84" s="74" t="s">
        <v>79</v>
      </c>
    </row>
    <row r="85" spans="1:5" x14ac:dyDescent="0.2">
      <c r="A85" s="66">
        <v>80</v>
      </c>
      <c r="B85" s="73" t="s">
        <v>16</v>
      </c>
      <c r="C85" s="74" t="s">
        <v>98</v>
      </c>
      <c r="D85" s="74" t="s">
        <v>106</v>
      </c>
      <c r="E85" s="74" t="s">
        <v>99</v>
      </c>
    </row>
    <row r="86" spans="1:5" x14ac:dyDescent="0.2">
      <c r="A86" s="66">
        <v>81</v>
      </c>
      <c r="B86" s="73" t="s">
        <v>16</v>
      </c>
      <c r="C86" s="74" t="s">
        <v>62</v>
      </c>
      <c r="D86" s="74" t="s">
        <v>80</v>
      </c>
      <c r="E86" s="74" t="s">
        <v>81</v>
      </c>
    </row>
    <row r="87" spans="1:5" ht="25.5" x14ac:dyDescent="0.2">
      <c r="A87" s="66">
        <v>82</v>
      </c>
      <c r="B87" s="73" t="s">
        <v>16</v>
      </c>
      <c r="C87" s="74" t="s">
        <v>65</v>
      </c>
      <c r="D87" s="74" t="s">
        <v>82</v>
      </c>
      <c r="E87" s="74" t="s">
        <v>83</v>
      </c>
    </row>
    <row r="88" spans="1:5" ht="25.5" x14ac:dyDescent="0.2">
      <c r="A88" s="66">
        <v>83</v>
      </c>
      <c r="B88" s="73" t="s">
        <v>16</v>
      </c>
      <c r="C88" s="79" t="s">
        <v>151</v>
      </c>
      <c r="D88" s="79" t="s">
        <v>152</v>
      </c>
      <c r="E88" s="79" t="s">
        <v>153</v>
      </c>
    </row>
    <row r="89" spans="1:5" x14ac:dyDescent="0.2">
      <c r="A89" s="66">
        <v>84</v>
      </c>
      <c r="B89" s="73" t="s">
        <v>16</v>
      </c>
      <c r="C89" s="79" t="s">
        <v>154</v>
      </c>
      <c r="D89" s="79" t="s">
        <v>156</v>
      </c>
      <c r="E89" s="79" t="s">
        <v>155</v>
      </c>
    </row>
    <row r="90" spans="1:5" x14ac:dyDescent="0.2">
      <c r="A90" s="66">
        <v>85</v>
      </c>
      <c r="B90" s="73" t="s">
        <v>16</v>
      </c>
      <c r="C90" s="74" t="s">
        <v>63</v>
      </c>
      <c r="D90" s="74" t="s">
        <v>84</v>
      </c>
      <c r="E90" s="74" t="s">
        <v>85</v>
      </c>
    </row>
    <row r="91" spans="1:5" x14ac:dyDescent="0.2">
      <c r="A91" s="66">
        <v>86</v>
      </c>
      <c r="B91" s="73" t="s">
        <v>16</v>
      </c>
      <c r="C91" s="74" t="s">
        <v>64</v>
      </c>
      <c r="D91" s="74" t="s">
        <v>86</v>
      </c>
      <c r="E91" s="74" t="s">
        <v>87</v>
      </c>
    </row>
    <row r="92" spans="1:5" x14ac:dyDescent="0.2">
      <c r="A92" s="66">
        <v>87</v>
      </c>
      <c r="B92" s="73" t="s">
        <v>16</v>
      </c>
      <c r="C92" s="79" t="s">
        <v>145</v>
      </c>
      <c r="D92" s="79" t="s">
        <v>146</v>
      </c>
      <c r="E92" s="74" t="s">
        <v>88</v>
      </c>
    </row>
    <row r="93" spans="1:5" x14ac:dyDescent="0.2">
      <c r="A93" s="66">
        <v>88</v>
      </c>
      <c r="B93" s="73" t="s">
        <v>16</v>
      </c>
      <c r="C93" s="74" t="s">
        <v>96</v>
      </c>
      <c r="D93" s="74" t="s">
        <v>102</v>
      </c>
      <c r="E93" s="74" t="s">
        <v>103</v>
      </c>
    </row>
    <row r="94" spans="1:5" x14ac:dyDescent="0.2">
      <c r="A94" s="66">
        <v>89</v>
      </c>
      <c r="B94" s="73" t="s">
        <v>16</v>
      </c>
      <c r="C94" s="74" t="s">
        <v>97</v>
      </c>
      <c r="D94" s="74" t="s">
        <v>104</v>
      </c>
      <c r="E94" s="74" t="s">
        <v>105</v>
      </c>
    </row>
    <row r="95" spans="1:5" ht="25.5" x14ac:dyDescent="0.2">
      <c r="A95" s="66">
        <v>90</v>
      </c>
      <c r="B95" s="73" t="s">
        <v>16</v>
      </c>
      <c r="C95" s="79" t="s">
        <v>295</v>
      </c>
      <c r="D95" s="74" t="s">
        <v>299</v>
      </c>
      <c r="E95" s="79" t="s">
        <v>307</v>
      </c>
    </row>
    <row r="96" spans="1:5" x14ac:dyDescent="0.2">
      <c r="A96" s="66">
        <v>91</v>
      </c>
      <c r="B96" s="73" t="s">
        <v>16</v>
      </c>
      <c r="C96" s="74"/>
      <c r="D96" s="74"/>
      <c r="E96" s="74"/>
    </row>
    <row r="97" spans="1:5" x14ac:dyDescent="0.2">
      <c r="A97" s="66">
        <v>92</v>
      </c>
      <c r="B97" s="84" t="s">
        <v>34</v>
      </c>
      <c r="C97" s="213" t="s">
        <v>355</v>
      </c>
      <c r="D97" s="88" t="s">
        <v>147</v>
      </c>
      <c r="E97" s="88" t="s">
        <v>308</v>
      </c>
    </row>
    <row r="98" spans="1:5" x14ac:dyDescent="0.2">
      <c r="A98" s="66">
        <v>93</v>
      </c>
      <c r="C98" s="71"/>
      <c r="D98" s="71"/>
      <c r="E98" s="71"/>
    </row>
    <row r="99" spans="1:5" x14ac:dyDescent="0.2">
      <c r="C99" s="71"/>
      <c r="D99" s="71"/>
      <c r="E99" s="71"/>
    </row>
    <row r="100" spans="1:5" x14ac:dyDescent="0.2">
      <c r="C100" s="71"/>
      <c r="D100" s="71"/>
      <c r="E100" s="71"/>
    </row>
    <row r="101" spans="1:5" x14ac:dyDescent="0.2">
      <c r="C101" s="71"/>
      <c r="D101" s="71"/>
      <c r="E101" s="71"/>
    </row>
    <row r="102" spans="1:5" x14ac:dyDescent="0.2">
      <c r="C102" s="71"/>
      <c r="D102" s="71"/>
      <c r="E102" s="71"/>
    </row>
    <row r="103" spans="1:5" x14ac:dyDescent="0.2">
      <c r="C103" s="71"/>
      <c r="D103" s="71"/>
      <c r="E103" s="71"/>
    </row>
    <row r="104" spans="1:5" x14ac:dyDescent="0.2">
      <c r="C104" s="71"/>
      <c r="D104" s="71"/>
      <c r="E104" s="71"/>
    </row>
    <row r="105" spans="1:5" x14ac:dyDescent="0.2">
      <c r="C105" s="71"/>
      <c r="D105" s="71"/>
      <c r="E105" s="71"/>
    </row>
    <row r="106" spans="1:5" x14ac:dyDescent="0.2">
      <c r="C106" s="71"/>
      <c r="D106" s="71"/>
      <c r="E106" s="71"/>
    </row>
    <row r="107" spans="1:5" x14ac:dyDescent="0.2">
      <c r="C107" s="71"/>
      <c r="D107" s="71"/>
      <c r="E107" s="71"/>
    </row>
    <row r="108" spans="1:5" x14ac:dyDescent="0.2">
      <c r="C108" s="71"/>
      <c r="D108" s="71"/>
      <c r="E108" s="71"/>
    </row>
    <row r="109" spans="1:5" x14ac:dyDescent="0.2">
      <c r="C109" s="71"/>
      <c r="D109" s="71"/>
      <c r="E109" s="71"/>
    </row>
    <row r="110" spans="1:5" x14ac:dyDescent="0.2">
      <c r="C110" s="71"/>
      <c r="D110" s="71"/>
      <c r="E110" s="71"/>
    </row>
    <row r="111" spans="1:5" x14ac:dyDescent="0.2">
      <c r="C111" s="71"/>
      <c r="D111" s="71"/>
      <c r="E111" s="71"/>
    </row>
    <row r="112" spans="1:5" x14ac:dyDescent="0.2">
      <c r="C112" s="71"/>
      <c r="D112" s="71"/>
      <c r="E112" s="71"/>
    </row>
    <row r="113" spans="3:5" x14ac:dyDescent="0.2">
      <c r="C113" s="71"/>
      <c r="D113" s="71"/>
      <c r="E113" s="71"/>
    </row>
    <row r="114" spans="3:5" x14ac:dyDescent="0.2">
      <c r="C114" s="71"/>
      <c r="D114" s="71"/>
      <c r="E114" s="71"/>
    </row>
    <row r="115" spans="3:5" x14ac:dyDescent="0.2">
      <c r="C115" s="71"/>
      <c r="D115" s="71"/>
      <c r="E115" s="71"/>
    </row>
    <row r="116" spans="3:5" x14ac:dyDescent="0.2">
      <c r="C116" s="71"/>
      <c r="D116" s="71"/>
      <c r="E116" s="71"/>
    </row>
    <row r="117" spans="3:5" x14ac:dyDescent="0.2">
      <c r="C117" s="71"/>
      <c r="D117" s="71"/>
      <c r="E117" s="71"/>
    </row>
    <row r="118" spans="3:5" x14ac:dyDescent="0.2">
      <c r="C118" s="71"/>
      <c r="D118" s="71"/>
      <c r="E118" s="71"/>
    </row>
    <row r="119" spans="3:5" x14ac:dyDescent="0.2">
      <c r="C119" s="71"/>
      <c r="D119" s="71"/>
      <c r="E119" s="71"/>
    </row>
    <row r="120" spans="3:5" x14ac:dyDescent="0.2">
      <c r="C120" s="71"/>
      <c r="D120" s="71"/>
      <c r="E120" s="71"/>
    </row>
    <row r="121" spans="3:5" x14ac:dyDescent="0.2">
      <c r="C121" s="71"/>
      <c r="D121" s="71"/>
      <c r="E121" s="71"/>
    </row>
    <row r="122" spans="3:5" x14ac:dyDescent="0.2">
      <c r="C122" s="71"/>
      <c r="D122" s="71"/>
      <c r="E122" s="71"/>
    </row>
    <row r="123" spans="3:5" x14ac:dyDescent="0.2">
      <c r="C123" s="71"/>
      <c r="D123" s="71"/>
      <c r="E123" s="71"/>
    </row>
    <row r="124" spans="3:5" x14ac:dyDescent="0.2">
      <c r="C124" s="71"/>
      <c r="D124" s="71"/>
      <c r="E124" s="71"/>
    </row>
    <row r="125" spans="3:5" x14ac:dyDescent="0.2">
      <c r="C125" s="71"/>
      <c r="D125" s="71"/>
      <c r="E125" s="71"/>
    </row>
    <row r="126" spans="3:5" x14ac:dyDescent="0.2">
      <c r="C126" s="71"/>
      <c r="D126" s="71"/>
      <c r="E126" s="71"/>
    </row>
    <row r="127" spans="3:5" x14ac:dyDescent="0.2">
      <c r="C127" s="71"/>
      <c r="D127" s="71"/>
      <c r="E127" s="71"/>
    </row>
    <row r="128" spans="3:5" x14ac:dyDescent="0.2">
      <c r="C128" s="71"/>
      <c r="D128" s="71"/>
      <c r="E128" s="71"/>
    </row>
    <row r="129" spans="3:5" x14ac:dyDescent="0.2">
      <c r="C129" s="71"/>
      <c r="D129" s="71"/>
      <c r="E129" s="71"/>
    </row>
    <row r="130" spans="3:5" x14ac:dyDescent="0.2">
      <c r="C130" s="71"/>
      <c r="D130" s="71"/>
      <c r="E130" s="71"/>
    </row>
    <row r="131" spans="3:5" x14ac:dyDescent="0.2">
      <c r="C131" s="71"/>
      <c r="D131" s="71"/>
      <c r="E131" s="71"/>
    </row>
    <row r="132" spans="3:5" x14ac:dyDescent="0.2">
      <c r="C132" s="71"/>
      <c r="D132" s="71"/>
      <c r="E132" s="71"/>
    </row>
    <row r="133" spans="3:5" x14ac:dyDescent="0.2">
      <c r="C133" s="71"/>
      <c r="D133" s="71"/>
      <c r="E133" s="71"/>
    </row>
    <row r="134" spans="3:5" x14ac:dyDescent="0.2">
      <c r="C134" s="71"/>
      <c r="D134" s="71"/>
      <c r="E134" s="71"/>
    </row>
    <row r="135" spans="3:5" x14ac:dyDescent="0.2">
      <c r="C135" s="71"/>
      <c r="D135" s="71"/>
      <c r="E135" s="71"/>
    </row>
    <row r="136" spans="3:5" x14ac:dyDescent="0.2">
      <c r="C136" s="71"/>
      <c r="D136" s="71"/>
      <c r="E136" s="71"/>
    </row>
    <row r="137" spans="3:5" x14ac:dyDescent="0.2">
      <c r="C137" s="71"/>
      <c r="D137" s="71"/>
      <c r="E137" s="71"/>
    </row>
    <row r="138" spans="3:5" x14ac:dyDescent="0.2">
      <c r="C138" s="71"/>
      <c r="D138" s="71"/>
      <c r="E138" s="71"/>
    </row>
    <row r="139" spans="3:5" x14ac:dyDescent="0.2">
      <c r="C139" s="71"/>
      <c r="D139" s="71"/>
      <c r="E139" s="71"/>
    </row>
    <row r="140" spans="3:5" x14ac:dyDescent="0.2">
      <c r="C140" s="71"/>
      <c r="D140" s="71"/>
      <c r="E140" s="71"/>
    </row>
    <row r="141" spans="3:5" x14ac:dyDescent="0.2">
      <c r="C141" s="71"/>
      <c r="D141" s="71"/>
      <c r="E141" s="71"/>
    </row>
    <row r="142" spans="3:5" x14ac:dyDescent="0.2">
      <c r="C142" s="71"/>
      <c r="D142" s="71"/>
      <c r="E142" s="71"/>
    </row>
    <row r="143" spans="3:5" x14ac:dyDescent="0.2">
      <c r="C143" s="71"/>
      <c r="D143" s="71"/>
      <c r="E143" s="71"/>
    </row>
    <row r="144" spans="3:5" x14ac:dyDescent="0.2">
      <c r="C144" s="71"/>
      <c r="D144" s="71"/>
      <c r="E144" s="71"/>
    </row>
    <row r="145" spans="3:5" x14ac:dyDescent="0.2">
      <c r="C145" s="71"/>
      <c r="D145" s="71"/>
      <c r="E145" s="71"/>
    </row>
    <row r="146" spans="3:5" x14ac:dyDescent="0.2">
      <c r="C146" s="71"/>
      <c r="D146" s="71"/>
      <c r="E146" s="71"/>
    </row>
    <row r="147" spans="3:5" x14ac:dyDescent="0.2">
      <c r="C147" s="71"/>
      <c r="D147" s="71"/>
      <c r="E147" s="71"/>
    </row>
    <row r="148" spans="3:5" x14ac:dyDescent="0.2">
      <c r="C148" s="71"/>
      <c r="D148" s="71"/>
      <c r="E148" s="71"/>
    </row>
    <row r="149" spans="3:5" x14ac:dyDescent="0.2">
      <c r="C149" s="71"/>
      <c r="D149" s="71"/>
      <c r="E149" s="71"/>
    </row>
    <row r="150" spans="3:5" x14ac:dyDescent="0.2">
      <c r="C150" s="71"/>
      <c r="D150" s="71"/>
      <c r="E150" s="71"/>
    </row>
    <row r="151" spans="3:5" x14ac:dyDescent="0.2">
      <c r="C151" s="71"/>
      <c r="D151" s="71"/>
      <c r="E151" s="71"/>
    </row>
    <row r="152" spans="3:5" x14ac:dyDescent="0.2">
      <c r="C152" s="71"/>
      <c r="D152" s="71"/>
      <c r="E152" s="71"/>
    </row>
    <row r="153" spans="3:5" x14ac:dyDescent="0.2">
      <c r="C153" s="71"/>
      <c r="D153" s="71"/>
      <c r="E153" s="71"/>
    </row>
    <row r="154" spans="3:5" x14ac:dyDescent="0.2">
      <c r="C154" s="71"/>
      <c r="D154" s="71"/>
      <c r="E154" s="71"/>
    </row>
    <row r="155" spans="3:5" x14ac:dyDescent="0.2">
      <c r="C155" s="71"/>
      <c r="D155" s="71"/>
      <c r="E155" s="71"/>
    </row>
    <row r="156" spans="3:5" x14ac:dyDescent="0.2">
      <c r="C156" s="71"/>
      <c r="D156" s="71"/>
      <c r="E156" s="71"/>
    </row>
    <row r="157" spans="3:5" x14ac:dyDescent="0.2">
      <c r="C157" s="71"/>
      <c r="D157" s="71"/>
      <c r="E157" s="71"/>
    </row>
    <row r="158" spans="3:5" x14ac:dyDescent="0.2">
      <c r="C158" s="71"/>
      <c r="D158" s="71"/>
      <c r="E158" s="71"/>
    </row>
    <row r="159" spans="3:5" x14ac:dyDescent="0.2">
      <c r="C159" s="71"/>
      <c r="D159" s="71"/>
      <c r="E159" s="71"/>
    </row>
    <row r="160" spans="3:5" x14ac:dyDescent="0.2">
      <c r="C160" s="71"/>
      <c r="D160" s="71"/>
      <c r="E160" s="71"/>
    </row>
    <row r="161" spans="3:5" x14ac:dyDescent="0.2">
      <c r="C161" s="71"/>
      <c r="D161" s="71"/>
      <c r="E161" s="71"/>
    </row>
    <row r="162" spans="3:5" x14ac:dyDescent="0.2">
      <c r="C162" s="71"/>
      <c r="D162" s="71"/>
      <c r="E162" s="71"/>
    </row>
    <row r="163" spans="3:5" x14ac:dyDescent="0.2">
      <c r="C163" s="71"/>
      <c r="D163" s="71"/>
      <c r="E163" s="71"/>
    </row>
    <row r="164" spans="3:5" x14ac:dyDescent="0.2">
      <c r="C164" s="71"/>
      <c r="D164" s="71"/>
      <c r="E164" s="71"/>
    </row>
    <row r="165" spans="3:5" x14ac:dyDescent="0.2">
      <c r="C165" s="71"/>
      <c r="D165" s="71"/>
      <c r="E165" s="71"/>
    </row>
    <row r="166" spans="3:5" x14ac:dyDescent="0.2">
      <c r="C166" s="71"/>
      <c r="D166" s="71"/>
      <c r="E166" s="71"/>
    </row>
    <row r="167" spans="3:5" x14ac:dyDescent="0.2">
      <c r="C167" s="71"/>
      <c r="D167" s="71"/>
      <c r="E167" s="71"/>
    </row>
    <row r="168" spans="3:5" x14ac:dyDescent="0.2">
      <c r="C168" s="71"/>
      <c r="D168" s="71"/>
      <c r="E168" s="71"/>
    </row>
    <row r="169" spans="3:5" x14ac:dyDescent="0.2">
      <c r="C169" s="71"/>
      <c r="D169" s="71"/>
      <c r="E169" s="71"/>
    </row>
    <row r="170" spans="3:5" x14ac:dyDescent="0.2">
      <c r="C170" s="71"/>
      <c r="D170" s="71"/>
      <c r="E170" s="71"/>
    </row>
    <row r="171" spans="3:5" x14ac:dyDescent="0.2">
      <c r="C171" s="71"/>
      <c r="D171" s="71"/>
      <c r="E171" s="71"/>
    </row>
    <row r="172" spans="3:5" x14ac:dyDescent="0.2">
      <c r="C172" s="71"/>
      <c r="D172" s="71"/>
      <c r="E172" s="71"/>
    </row>
    <row r="173" spans="3:5" x14ac:dyDescent="0.2">
      <c r="C173" s="71"/>
      <c r="D173" s="71"/>
      <c r="E173" s="71"/>
    </row>
    <row r="174" spans="3:5" x14ac:dyDescent="0.2">
      <c r="C174" s="71"/>
      <c r="D174" s="71"/>
      <c r="E174" s="71"/>
    </row>
    <row r="175" spans="3:5" x14ac:dyDescent="0.2">
      <c r="C175" s="71"/>
      <c r="D175" s="71"/>
      <c r="E175" s="71"/>
    </row>
    <row r="176" spans="3:5" x14ac:dyDescent="0.2">
      <c r="C176" s="71"/>
      <c r="D176" s="71"/>
      <c r="E176" s="71"/>
    </row>
    <row r="177" spans="3:5" x14ac:dyDescent="0.2">
      <c r="C177" s="71"/>
      <c r="D177" s="71"/>
      <c r="E177" s="71"/>
    </row>
    <row r="178" spans="3:5" x14ac:dyDescent="0.2">
      <c r="C178" s="71"/>
      <c r="D178" s="71"/>
      <c r="E178" s="71"/>
    </row>
    <row r="179" spans="3:5" x14ac:dyDescent="0.2">
      <c r="C179" s="71"/>
      <c r="D179" s="71"/>
      <c r="E179" s="71"/>
    </row>
    <row r="180" spans="3:5" x14ac:dyDescent="0.2">
      <c r="C180" s="71"/>
      <c r="D180" s="71"/>
      <c r="E180" s="71"/>
    </row>
    <row r="181" spans="3:5" x14ac:dyDescent="0.2">
      <c r="C181" s="71"/>
      <c r="D181" s="71"/>
      <c r="E181" s="71"/>
    </row>
    <row r="182" spans="3:5" x14ac:dyDescent="0.2">
      <c r="C182" s="71"/>
      <c r="D182" s="71"/>
      <c r="E182" s="71"/>
    </row>
    <row r="183" spans="3:5" x14ac:dyDescent="0.2">
      <c r="C183" s="71"/>
      <c r="D183" s="71"/>
      <c r="E183" s="71"/>
    </row>
    <row r="184" spans="3:5" x14ac:dyDescent="0.2">
      <c r="C184" s="71"/>
      <c r="D184" s="71"/>
      <c r="E184" s="71"/>
    </row>
    <row r="185" spans="3:5" x14ac:dyDescent="0.2">
      <c r="C185" s="71"/>
      <c r="D185" s="71"/>
      <c r="E185" s="71"/>
    </row>
    <row r="186" spans="3:5" x14ac:dyDescent="0.2">
      <c r="C186" s="71"/>
      <c r="D186" s="71"/>
      <c r="E186" s="71"/>
    </row>
    <row r="187" spans="3:5" x14ac:dyDescent="0.2">
      <c r="C187" s="71"/>
      <c r="D187" s="71"/>
      <c r="E187" s="71"/>
    </row>
    <row r="188" spans="3:5" x14ac:dyDescent="0.2">
      <c r="C188" s="71"/>
      <c r="D188" s="71"/>
      <c r="E188" s="71"/>
    </row>
    <row r="189" spans="3:5" x14ac:dyDescent="0.2">
      <c r="C189" s="71"/>
      <c r="D189" s="71"/>
      <c r="E189" s="71"/>
    </row>
    <row r="190" spans="3:5" x14ac:dyDescent="0.2">
      <c r="C190" s="71"/>
      <c r="D190" s="71"/>
      <c r="E190" s="71"/>
    </row>
    <row r="191" spans="3:5" x14ac:dyDescent="0.2">
      <c r="C191" s="71"/>
      <c r="D191" s="71"/>
      <c r="E191" s="71"/>
    </row>
    <row r="192" spans="3:5"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selectLockedCells="1" selectUnlockedCells="1"/>
  <autoFilter ref="A6:E97" xr:uid="{00000000-0009-0000-0000-000006000000}"/>
  <mergeCells count="2">
    <mergeCell ref="D1:D4"/>
    <mergeCell ref="C1:C4"/>
  </mergeCells>
  <pageMargins left="0.47244094488188981" right="0.31496062992125984" top="0.51181102362204722" bottom="0.47244094488188981" header="0.31496062992125984" footer="0.31496062992125984"/>
  <pageSetup paperSize="9" scale="61" orientation="portrait" r:id="rId1"/>
  <headerFooter>
    <oddHeader>&amp;L&amp;A</oddHeader>
    <oddFooter>&amp;L&amp;F&amp;C&amp;P /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D5F98D63331454F86F646BDEA43D44A" ma:contentTypeVersion="4" ma:contentTypeDescription="Create a new document." ma:contentTypeScope="" ma:versionID="0951fef4f05659df58410bdc76a6195d">
  <xsd:schema xmlns:xsd="http://www.w3.org/2001/XMLSchema" xmlns:xs="http://www.w3.org/2001/XMLSchema" xmlns:p="http://schemas.microsoft.com/office/2006/metadata/properties" xmlns:ns1="http://schemas.microsoft.com/sharepoint/v3" xmlns:ns3="64f02973-aa44-4cda-b289-6fe349a46a95" xmlns:ns4="http://schemas.microsoft.com/sharepoint/v4" targetNamespace="http://schemas.microsoft.com/office/2006/metadata/properties" ma:root="true" ma:fieldsID="e7803cdb2f9a6e1243ca7380637c6075" ns1:_="" ns3:_="" ns4:_="">
    <xsd:import namespace="http://schemas.microsoft.com/sharepoint/v3"/>
    <xsd:import namespace="64f02973-aa44-4cda-b289-6fe349a46a95"/>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1:dlc_EmailFrom"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From" ma:index="13" nillable="true" ma:displayName="From" ma:internalName="dlc_EmailFro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f02973-aa44-4cda-b289-6fe349a46a95"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lc_EmailFrom xmlns="http://schemas.microsoft.com/sharepoint/v3" xsi:nil="true"/>
  </documentManagement>
</p:properties>
</file>

<file path=customXml/itemProps1.xml><?xml version="1.0" encoding="utf-8"?>
<ds:datastoreItem xmlns:ds="http://schemas.openxmlformats.org/officeDocument/2006/customXml" ds:itemID="{70AB41E2-B267-41EA-B3F8-170162493EDA}">
  <ds:schemaRefs>
    <ds:schemaRef ds:uri="http://schemas.microsoft.com/office/2006/metadata/longProperties"/>
  </ds:schemaRefs>
</ds:datastoreItem>
</file>

<file path=customXml/itemProps2.xml><?xml version="1.0" encoding="utf-8"?>
<ds:datastoreItem xmlns:ds="http://schemas.openxmlformats.org/officeDocument/2006/customXml" ds:itemID="{129F09DF-884B-4ED5-B6B1-645AD0B9557A}">
  <ds:schemaRefs>
    <ds:schemaRef ds:uri="http://schemas.microsoft.com/sharepoint/events"/>
  </ds:schemaRefs>
</ds:datastoreItem>
</file>

<file path=customXml/itemProps3.xml><?xml version="1.0" encoding="utf-8"?>
<ds:datastoreItem xmlns:ds="http://schemas.openxmlformats.org/officeDocument/2006/customXml" ds:itemID="{52E45BDB-FD16-4CC8-9CC8-58F598857C16}">
  <ds:schemaRefs>
    <ds:schemaRef ds:uri="http://schemas.microsoft.com/sharepoint/v3/contenttype/forms"/>
  </ds:schemaRefs>
</ds:datastoreItem>
</file>

<file path=customXml/itemProps4.xml><?xml version="1.0" encoding="utf-8"?>
<ds:datastoreItem xmlns:ds="http://schemas.openxmlformats.org/officeDocument/2006/customXml" ds:itemID="{7487818D-7107-4997-BACB-531DA9668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f02973-aa44-4cda-b289-6fe349a46a9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9556E99-8CD5-4C58-8D82-7099FDEF26B1}">
  <ds:schemaRefs>
    <ds:schemaRef ds:uri="http://schemas.microsoft.com/office/2006/metadata/properties"/>
    <ds:schemaRef ds:uri="http://schemas.microsoft.com/office/infopath/2007/PartnerControls"/>
    <ds:schemaRef ds:uri="http://schemas.microsoft.com/sharepoint/v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Adm. Check List</vt:lpstr>
      <vt:lpstr>OPERATIONAL ANALYSIS</vt:lpstr>
      <vt:lpstr>Chairs_CH-Modules_MO</vt:lpstr>
      <vt:lpstr>Financial Analysis_CH-MO</vt:lpstr>
      <vt:lpstr>Output-Annex to the letter</vt:lpstr>
      <vt:lpstr>UniqueScales</vt:lpstr>
      <vt:lpstr>Translation</vt:lpstr>
      <vt:lpstr>Approved_budget</vt:lpstr>
      <vt:lpstr>Please_complete_the_yellow_cells</vt:lpstr>
      <vt:lpstr>'Chairs_CH-Modules_MO'!Print_Area</vt:lpstr>
      <vt:lpstr>'Chairs_CH-Modules_MO'!Print_Titles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Georgy Aragonés-Melhem</dc:creator>
  <cp:lastModifiedBy>LAHOU Jean-Francois (EACEA)</cp:lastModifiedBy>
  <cp:lastPrinted>2018-05-08T15:35:52Z</cp:lastPrinted>
  <dcterms:created xsi:type="dcterms:W3CDTF">2009-10-29T10:18:14Z</dcterms:created>
  <dcterms:modified xsi:type="dcterms:W3CDTF">2023-09-13T12:43:04Z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4PZQS7PCY6JT-190-8320</vt:lpwstr>
  </property>
  <property fmtid="{D5CDD505-2E9C-101B-9397-08002B2CF9AE}" pid="3" name="_dlc_DocIdItemGuid">
    <vt:lpwstr>596a7750-b677-44f1-be9a-b84f931ae003</vt:lpwstr>
  </property>
  <property fmtid="{D5CDD505-2E9C-101B-9397-08002B2CF9AE}" pid="4" name="_dlc_DocIdUrl">
    <vt:lpwstr>http://sharepoint.eacea.cec.eu.int/it/PMT/Projects1/_layouts/DocIdRedir.aspx?ID=4PZQS7PCY6JT-190-8320, 4PZQS7PCY6JT-190-8320</vt:lpwstr>
  </property>
  <property fmtid="{D5CDD505-2E9C-101B-9397-08002B2CF9AE}" pid="5" name="MSIP_Label_6bd9ddd1-4d20-43f6-abfa-fc3c07406f94_Enabled">
    <vt:lpwstr>true</vt:lpwstr>
  </property>
  <property fmtid="{D5CDD505-2E9C-101B-9397-08002B2CF9AE}" pid="6" name="MSIP_Label_6bd9ddd1-4d20-43f6-abfa-fc3c07406f94_SetDate">
    <vt:lpwstr>2023-05-10T14:05:31Z</vt:lpwstr>
  </property>
  <property fmtid="{D5CDD505-2E9C-101B-9397-08002B2CF9AE}" pid="7" name="MSIP_Label_6bd9ddd1-4d20-43f6-abfa-fc3c07406f94_Method">
    <vt:lpwstr>Standard</vt:lpwstr>
  </property>
  <property fmtid="{D5CDD505-2E9C-101B-9397-08002B2CF9AE}" pid="8" name="MSIP_Label_6bd9ddd1-4d20-43f6-abfa-fc3c07406f94_Name">
    <vt:lpwstr>Commission Use</vt:lpwstr>
  </property>
  <property fmtid="{D5CDD505-2E9C-101B-9397-08002B2CF9AE}" pid="9" name="MSIP_Label_6bd9ddd1-4d20-43f6-abfa-fc3c07406f94_SiteId">
    <vt:lpwstr>b24c8b06-522c-46fe-9080-70926f8dddb1</vt:lpwstr>
  </property>
  <property fmtid="{D5CDD505-2E9C-101B-9397-08002B2CF9AE}" pid="10" name="MSIP_Label_6bd9ddd1-4d20-43f6-abfa-fc3c07406f94_ActionId">
    <vt:lpwstr>90614f83-3f5a-4e01-b158-f96a2dc45399</vt:lpwstr>
  </property>
  <property fmtid="{D5CDD505-2E9C-101B-9397-08002B2CF9AE}" pid="11" name="MSIP_Label_6bd9ddd1-4d20-43f6-abfa-fc3c07406f94_ContentBits">
    <vt:lpwstr>0</vt:lpwstr>
  </property>
</Properties>
</file>